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tephanie\Desktop\GF - RCC\"/>
    </mc:Choice>
  </mc:AlternateContent>
  <xr:revisionPtr revIDLastSave="0" documentId="8_{D712FF20-BDE0-4EDE-986A-1D76E53E63D9}" xr6:coauthVersionLast="47" xr6:coauthVersionMax="47" xr10:uidLastSave="{00000000-0000-0000-0000-000000000000}"/>
  <bookViews>
    <workbookView xWindow="-108" yWindow="-108" windowWidth="23256" windowHeight="12456" activeTab="2" xr2:uid="{00000000-000D-0000-FFFF-FFFF00000000}"/>
  </bookViews>
  <sheets>
    <sheet name="Directions" sheetId="12" r:id="rId1"/>
    <sheet name="Agency Grant Info" sheetId="11" r:id="rId2"/>
    <sheet name="Budget Tables" sheetId="1" r:id="rId3"/>
  </sheets>
  <externalReferences>
    <externalReference r:id="rId4"/>
    <externalReference r:id="rId5"/>
    <externalReference r:id="rId6"/>
    <externalReference r:id="rId7"/>
    <externalReference r:id="rId8"/>
    <externalReference r:id="rId9"/>
  </externalReferences>
  <definedNames>
    <definedName name="_xlnm._FilterDatabase" localSheetId="2" hidden="1">'Budget Tables'!$A$2:$H$165</definedName>
    <definedName name="accounts">[1]Translators!$A$46:$B$73</definedName>
    <definedName name="benefits">'[2]Salary Worksheet'!$A$88:$R$104</definedName>
    <definedName name="coalfte">[3]Sheet1!$S$26</definedName>
    <definedName name="col">'[4]Notes, Assumptions'!$C$3</definedName>
    <definedName name="columnkey">[5]Translator!$A$4:$C$38</definedName>
    <definedName name="expenses">'[2]Modified for DB'!$A$3:$R$53</definedName>
    <definedName name="fringepercent">'Agency Grant Info'!$B$8</definedName>
    <definedName name="FTEpercent">'Budget Tables'!$K$56</definedName>
    <definedName name="FTEsAgency">'Budget Tables'!$N$58</definedName>
    <definedName name="FTEsGrantStaff">'Budget Tables'!$I$57</definedName>
    <definedName name="FTEsNonGrantStaff">'Agency Grant Info'!$B$6</definedName>
    <definedName name="grantorderkey">[6]Translators!$A$4:$C$39</definedName>
    <definedName name="key">'[5]Benefits split by employee'!$BB$3:$BC$19</definedName>
    <definedName name="medben">#REF!</definedName>
    <definedName name="NoYear">'Agency Grant Info'!$B$5</definedName>
    <definedName name="perfraise">#REF!</definedName>
    <definedName name="_xlnm.Print_Area" localSheetId="2">'Budget Tables'!$A$1:$G$157</definedName>
    <definedName name="progcoalsaspfte">[3]Sheet1!$O$26</definedName>
    <definedName name="salary">'[2]Salary Worksheet'!$A$32:$R$48</definedName>
    <definedName name="salicoalsaspfte">[3]Sheet1!$R$26</definedName>
    <definedName name="saliFTEpercent">'Budget Tables'!$M$57</definedName>
    <definedName name="saspfte">[3]Sheet1!$T$26</definedName>
    <definedName name="taxesandfees">'[2]Salary Worksheet'!$A$63:$R$79</definedName>
    <definedName name="totalfte">[3]Sheet1!$O$26</definedName>
    <definedName name="totalftes">'Budget Tables'!$J$57</definedName>
    <definedName name="totalprogfte">[3]Sheet1!$N$26</definedName>
    <definedName name="totalsalifte">[3]Sheet1!$Q$26</definedName>
    <definedName name="wha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D119" i="1"/>
  <c r="D118" i="1"/>
  <c r="D117" i="1" l="1"/>
  <c r="C6" i="1" l="1"/>
  <c r="B7" i="1"/>
  <c r="B6" i="1"/>
  <c r="D61" i="1"/>
  <c r="B42" i="1" l="1"/>
  <c r="C42" i="1"/>
  <c r="B55" i="1"/>
  <c r="B53" i="1"/>
  <c r="B51" i="1"/>
  <c r="B49" i="1"/>
  <c r="B47" i="1"/>
  <c r="B45" i="1"/>
  <c r="B43" i="1"/>
  <c r="B41" i="1"/>
  <c r="B39" i="1"/>
  <c r="B37" i="1"/>
  <c r="B35" i="1"/>
  <c r="B33" i="1"/>
  <c r="B31" i="1"/>
  <c r="B29" i="1"/>
  <c r="B27" i="1"/>
  <c r="B25" i="1"/>
  <c r="B23" i="1"/>
  <c r="B21" i="1"/>
  <c r="B19" i="1"/>
  <c r="B17" i="1"/>
  <c r="B15" i="1"/>
  <c r="B13" i="1"/>
  <c r="B11" i="1"/>
  <c r="B9" i="1"/>
  <c r="A3" i="1"/>
  <c r="E118" i="1"/>
  <c r="E117" i="1"/>
  <c r="D116" i="1"/>
  <c r="D100" i="1"/>
  <c r="D99" i="1"/>
  <c r="D98" i="1"/>
  <c r="D97" i="1"/>
  <c r="E97" i="1" s="1"/>
  <c r="H97" i="1" s="1"/>
  <c r="D96" i="1"/>
  <c r="D95" i="1"/>
  <c r="D94" i="1"/>
  <c r="D93" i="1"/>
  <c r="D91" i="1"/>
  <c r="E84" i="1"/>
  <c r="H84" i="1" s="1"/>
  <c r="D64" i="1"/>
  <c r="D65" i="1"/>
  <c r="D66" i="1"/>
  <c r="D67" i="1"/>
  <c r="D68" i="1"/>
  <c r="D69" i="1"/>
  <c r="D70"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E96" i="1"/>
  <c r="H96" i="1" s="1"/>
  <c r="E95" i="1"/>
  <c r="H95" i="1" s="1"/>
  <c r="C54" i="1"/>
  <c r="C55" i="1" s="1"/>
  <c r="B54" i="1"/>
  <c r="A54" i="1"/>
  <c r="A55" i="1" s="1"/>
  <c r="C52" i="1"/>
  <c r="C53" i="1" s="1"/>
  <c r="B52" i="1"/>
  <c r="A52" i="1"/>
  <c r="A53" i="1" s="1"/>
  <c r="C50" i="1"/>
  <c r="C51" i="1" s="1"/>
  <c r="B50" i="1"/>
  <c r="A50" i="1"/>
  <c r="A51" i="1" s="1"/>
  <c r="C48" i="1"/>
  <c r="C49" i="1" s="1"/>
  <c r="B48" i="1"/>
  <c r="A48" i="1"/>
  <c r="A49" i="1" s="1"/>
  <c r="C46" i="1"/>
  <c r="C47" i="1" s="1"/>
  <c r="B46" i="1"/>
  <c r="A46" i="1"/>
  <c r="A47" i="1" s="1"/>
  <c r="C44" i="1"/>
  <c r="C45" i="1" s="1"/>
  <c r="B44" i="1"/>
  <c r="A44" i="1"/>
  <c r="A45" i="1" s="1"/>
  <c r="C43" i="1"/>
  <c r="A42" i="1"/>
  <c r="A43" i="1" s="1"/>
  <c r="C40" i="1"/>
  <c r="C41" i="1" s="1"/>
  <c r="B40" i="1"/>
  <c r="A40" i="1"/>
  <c r="A41" i="1" s="1"/>
  <c r="C38" i="1"/>
  <c r="C39" i="1" s="1"/>
  <c r="B38" i="1"/>
  <c r="A38" i="1"/>
  <c r="A39" i="1" s="1"/>
  <c r="C36" i="1"/>
  <c r="C37" i="1" s="1"/>
  <c r="B36" i="1"/>
  <c r="A36" i="1"/>
  <c r="A37" i="1" s="1"/>
  <c r="C34" i="1"/>
  <c r="C35" i="1" s="1"/>
  <c r="B34" i="1"/>
  <c r="A34" i="1"/>
  <c r="A35" i="1" s="1"/>
  <c r="C32" i="1"/>
  <c r="C33" i="1" s="1"/>
  <c r="B32" i="1"/>
  <c r="A32" i="1"/>
  <c r="A33" i="1" s="1"/>
  <c r="C30" i="1"/>
  <c r="C31" i="1" s="1"/>
  <c r="B30" i="1"/>
  <c r="A30" i="1"/>
  <c r="A31" i="1" s="1"/>
  <c r="C28" i="1"/>
  <c r="C29" i="1" s="1"/>
  <c r="B28" i="1"/>
  <c r="A28" i="1"/>
  <c r="A29" i="1" s="1"/>
  <c r="C26" i="1"/>
  <c r="C27" i="1" s="1"/>
  <c r="B26" i="1"/>
  <c r="A26" i="1"/>
  <c r="A27" i="1" s="1"/>
  <c r="C24" i="1"/>
  <c r="C25" i="1" s="1"/>
  <c r="B24" i="1"/>
  <c r="A24" i="1"/>
  <c r="A25" i="1" s="1"/>
  <c r="C22" i="1"/>
  <c r="C23" i="1" s="1"/>
  <c r="B22" i="1"/>
  <c r="A22" i="1"/>
  <c r="A23" i="1" s="1"/>
  <c r="C20" i="1"/>
  <c r="C21" i="1" s="1"/>
  <c r="B20" i="1"/>
  <c r="A20" i="1"/>
  <c r="A21" i="1" s="1"/>
  <c r="C18" i="1"/>
  <c r="C19" i="1" s="1"/>
  <c r="B18" i="1"/>
  <c r="A18" i="1"/>
  <c r="A19" i="1" s="1"/>
  <c r="C16" i="1"/>
  <c r="C17" i="1" s="1"/>
  <c r="B16" i="1"/>
  <c r="A16" i="1"/>
  <c r="A17" i="1" s="1"/>
  <c r="C14" i="1"/>
  <c r="C15" i="1" s="1"/>
  <c r="B14" i="1"/>
  <c r="A14" i="1"/>
  <c r="A15" i="1" s="1"/>
  <c r="C12" i="1"/>
  <c r="C13" i="1" s="1"/>
  <c r="B12" i="1"/>
  <c r="A12" i="1"/>
  <c r="A13" i="1" s="1"/>
  <c r="C10" i="1"/>
  <c r="C11" i="1" s="1"/>
  <c r="B10" i="1"/>
  <c r="A10" i="1"/>
  <c r="A11" i="1" s="1"/>
  <c r="C8" i="1"/>
  <c r="C9" i="1" s="1"/>
  <c r="B8" i="1"/>
  <c r="A8" i="1"/>
  <c r="A9" i="1" s="1"/>
  <c r="C7" i="1"/>
  <c r="A6" i="1"/>
  <c r="A7" i="1" s="1"/>
  <c r="F3" i="1"/>
  <c r="C4" i="1"/>
  <c r="E3" i="1" l="1"/>
  <c r="G54" i="1"/>
  <c r="F54" i="1"/>
  <c r="F6" i="1"/>
  <c r="I57" i="1" s="1"/>
  <c r="C61" i="1" s="1"/>
  <c r="H136" i="1"/>
  <c r="H137" i="1"/>
  <c r="H138" i="1"/>
  <c r="H140" i="1"/>
  <c r="H141" i="1"/>
  <c r="H143" i="1"/>
  <c r="H144" i="1"/>
  <c r="H146" i="1"/>
  <c r="H147" i="1"/>
  <c r="H149" i="1"/>
  <c r="H150" i="1"/>
  <c r="H152" i="1"/>
  <c r="H153" i="1"/>
  <c r="H155" i="1"/>
  <c r="H156" i="1"/>
  <c r="D55" i="1"/>
  <c r="C120" i="1" l="1"/>
  <c r="E120" i="1" s="1"/>
  <c r="H120" i="1" s="1"/>
  <c r="C122" i="1"/>
  <c r="E122" i="1" s="1"/>
  <c r="H122" i="1" s="1"/>
  <c r="C130" i="1"/>
  <c r="E130" i="1" s="1"/>
  <c r="E119" i="1"/>
  <c r="C126" i="1"/>
  <c r="E126" i="1" s="1"/>
  <c r="H126" i="1" s="1"/>
  <c r="C123" i="1"/>
  <c r="E123" i="1" s="1"/>
  <c r="H123" i="1" s="1"/>
  <c r="C121" i="1"/>
  <c r="E121" i="1" s="1"/>
  <c r="H121" i="1" s="1"/>
  <c r="C129" i="1"/>
  <c r="E129" i="1" s="1"/>
  <c r="H129" i="1" s="1"/>
  <c r="C128" i="1"/>
  <c r="E128" i="1" s="1"/>
  <c r="H128" i="1" s="1"/>
  <c r="C127" i="1"/>
  <c r="E127" i="1" s="1"/>
  <c r="H127" i="1" s="1"/>
  <c r="C125" i="1"/>
  <c r="E125" i="1" s="1"/>
  <c r="H125" i="1" s="1"/>
  <c r="C124" i="1"/>
  <c r="E124" i="1" s="1"/>
  <c r="H124" i="1" s="1"/>
  <c r="C69" i="1"/>
  <c r="C68" i="1"/>
  <c r="C106" i="1"/>
  <c r="E106" i="1" s="1"/>
  <c r="C70" i="1"/>
  <c r="C67" i="1"/>
  <c r="C64" i="1"/>
  <c r="C62" i="1"/>
  <c r="C108" i="1"/>
  <c r="E108" i="1" s="1"/>
  <c r="C66" i="1"/>
  <c r="C65" i="1"/>
  <c r="C107" i="1"/>
  <c r="E107" i="1" s="1"/>
  <c r="C109" i="1"/>
  <c r="E109" i="1" s="1"/>
  <c r="C110" i="1"/>
  <c r="E110" i="1" s="1"/>
  <c r="H56" i="1"/>
  <c r="H57" i="1"/>
  <c r="H58" i="1"/>
  <c r="H59" i="1"/>
  <c r="H60" i="1"/>
  <c r="H71" i="1"/>
  <c r="H72" i="1"/>
  <c r="H73" i="1"/>
  <c r="H74" i="1"/>
  <c r="H75" i="1"/>
  <c r="H86" i="1"/>
  <c r="H87" i="1"/>
  <c r="H88" i="1"/>
  <c r="H89" i="1"/>
  <c r="H90" i="1"/>
  <c r="H101" i="1"/>
  <c r="H102" i="1"/>
  <c r="H103" i="1"/>
  <c r="H104" i="1"/>
  <c r="H105" i="1"/>
  <c r="H111" i="1"/>
  <c r="H112" i="1"/>
  <c r="H113" i="1"/>
  <c r="H114" i="1"/>
  <c r="H115" i="1"/>
  <c r="H131" i="1"/>
  <c r="H132" i="1"/>
  <c r="H133" i="1"/>
  <c r="H134" i="1"/>
  <c r="H135" i="1"/>
  <c r="H117" i="1" l="1"/>
  <c r="H118" i="1"/>
  <c r="H119" i="1"/>
  <c r="H130" i="1"/>
  <c r="H109" i="1"/>
  <c r="H110" i="1"/>
  <c r="E54" i="1"/>
  <c r="H54" i="1" s="1"/>
  <c r="E98" i="1"/>
  <c r="H98" i="1" s="1"/>
  <c r="E99" i="1"/>
  <c r="H99" i="1" s="1"/>
  <c r="E100" i="1"/>
  <c r="H100" i="1" s="1"/>
  <c r="E6" i="1" l="1"/>
  <c r="H6" i="1" s="1"/>
  <c r="G52" i="1"/>
  <c r="G50" i="1"/>
  <c r="G48" i="1"/>
  <c r="G46" i="1"/>
  <c r="G44" i="1"/>
  <c r="G42" i="1"/>
  <c r="G40" i="1"/>
  <c r="G38" i="1"/>
  <c r="G36" i="1"/>
  <c r="G34" i="1"/>
  <c r="G32" i="1"/>
  <c r="G30" i="1"/>
  <c r="G28" i="1"/>
  <c r="G26" i="1"/>
  <c r="G24" i="1"/>
  <c r="G22" i="1"/>
  <c r="G20" i="1"/>
  <c r="G18" i="1"/>
  <c r="G16" i="1"/>
  <c r="G14" i="1"/>
  <c r="G12" i="1"/>
  <c r="F50" i="1"/>
  <c r="F52" i="1"/>
  <c r="F8" i="1"/>
  <c r="F10" i="1"/>
  <c r="F12" i="1"/>
  <c r="F14" i="1"/>
  <c r="F16" i="1"/>
  <c r="F18" i="1"/>
  <c r="F20" i="1"/>
  <c r="F22" i="1"/>
  <c r="F24" i="1"/>
  <c r="F26" i="1"/>
  <c r="F28" i="1"/>
  <c r="F30" i="1"/>
  <c r="F32" i="1"/>
  <c r="F34" i="1"/>
  <c r="F36" i="1"/>
  <c r="F38" i="1"/>
  <c r="F40" i="1"/>
  <c r="F42" i="1"/>
  <c r="F44" i="1"/>
  <c r="F46" i="1"/>
  <c r="F48" i="1"/>
  <c r="E12" i="1"/>
  <c r="H12" i="1" s="1"/>
  <c r="E14" i="1"/>
  <c r="H14" i="1" s="1"/>
  <c r="E16" i="1"/>
  <c r="H16" i="1" s="1"/>
  <c r="E18" i="1"/>
  <c r="H18" i="1" s="1"/>
  <c r="E20" i="1"/>
  <c r="H20" i="1" s="1"/>
  <c r="E22" i="1"/>
  <c r="H22" i="1" s="1"/>
  <c r="E24" i="1"/>
  <c r="H24" i="1" s="1"/>
  <c r="E26" i="1"/>
  <c r="H26" i="1" s="1"/>
  <c r="E28" i="1"/>
  <c r="H28" i="1" s="1"/>
  <c r="E30" i="1"/>
  <c r="H30" i="1" s="1"/>
  <c r="E32" i="1"/>
  <c r="H32" i="1" s="1"/>
  <c r="E34" i="1"/>
  <c r="H34" i="1" s="1"/>
  <c r="E36" i="1"/>
  <c r="H36" i="1" s="1"/>
  <c r="E38" i="1"/>
  <c r="H38" i="1" s="1"/>
  <c r="E40" i="1"/>
  <c r="H40" i="1" s="1"/>
  <c r="E42" i="1"/>
  <c r="H42" i="1" s="1"/>
  <c r="E44" i="1"/>
  <c r="H44" i="1" s="1"/>
  <c r="E46" i="1"/>
  <c r="H46" i="1" s="1"/>
  <c r="E48" i="1"/>
  <c r="H48" i="1" s="1"/>
  <c r="E50" i="1"/>
  <c r="H50" i="1" s="1"/>
  <c r="E52" i="1"/>
  <c r="H52" i="1" s="1"/>
  <c r="E53" i="1" l="1"/>
  <c r="H53" i="1" s="1"/>
  <c r="E5" i="1"/>
  <c r="H5" i="1" s="1"/>
  <c r="E19" i="1"/>
  <c r="H19" i="1" s="1"/>
  <c r="E35" i="1"/>
  <c r="H35" i="1" s="1"/>
  <c r="E51" i="1"/>
  <c r="H51" i="1" s="1"/>
  <c r="E45" i="1"/>
  <c r="H45" i="1" s="1"/>
  <c r="E21" i="1"/>
  <c r="H21" i="1" s="1"/>
  <c r="E37" i="1"/>
  <c r="H37" i="1" s="1"/>
  <c r="E55" i="1"/>
  <c r="H55" i="1" s="1"/>
  <c r="E13" i="1"/>
  <c r="H13" i="1" s="1"/>
  <c r="E29" i="1"/>
  <c r="H29" i="1" s="1"/>
  <c r="E25" i="1"/>
  <c r="H25" i="1" s="1"/>
  <c r="E41" i="1"/>
  <c r="H41" i="1" s="1"/>
  <c r="E15" i="1"/>
  <c r="H15" i="1" s="1"/>
  <c r="E31" i="1"/>
  <c r="H31" i="1" s="1"/>
  <c r="E47" i="1"/>
  <c r="H47" i="1" s="1"/>
  <c r="E27" i="1"/>
  <c r="H27" i="1" s="1"/>
  <c r="E43" i="1"/>
  <c r="H43" i="1" s="1"/>
  <c r="E17" i="1"/>
  <c r="H17" i="1" s="1"/>
  <c r="E23" i="1"/>
  <c r="H23" i="1" s="1"/>
  <c r="E33" i="1"/>
  <c r="H33" i="1" s="1"/>
  <c r="E39" i="1"/>
  <c r="H39" i="1" s="1"/>
  <c r="E49" i="1"/>
  <c r="H49" i="1" s="1"/>
  <c r="E94" i="1" l="1"/>
  <c r="H94" i="1" s="1"/>
  <c r="G10" i="1"/>
  <c r="E10" i="1"/>
  <c r="H10" i="1" s="1"/>
  <c r="E77" i="1"/>
  <c r="H77" i="1" s="1"/>
  <c r="E80" i="1"/>
  <c r="H80" i="1" s="1"/>
  <c r="E79" i="1"/>
  <c r="H79" i="1" s="1"/>
  <c r="G8" i="1"/>
  <c r="E8" i="1"/>
  <c r="H8" i="1" s="1"/>
  <c r="H3" i="1" l="1"/>
  <c r="E11" i="1"/>
  <c r="H11" i="1" s="1"/>
  <c r="E9" i="1"/>
  <c r="H9" i="1" s="1"/>
  <c r="E7" i="1" l="1"/>
  <c r="H7" i="1" s="1"/>
  <c r="E68" i="1" l="1"/>
  <c r="H68" i="1" s="1"/>
  <c r="E69" i="1"/>
  <c r="H69" i="1" s="1"/>
  <c r="E67" i="1"/>
  <c r="H67" i="1" s="1"/>
  <c r="E70" i="1"/>
  <c r="H70" i="1" s="1"/>
  <c r="E82" i="1"/>
  <c r="H82" i="1" s="1"/>
  <c r="G6" i="1" l="1"/>
  <c r="G3" i="1"/>
  <c r="H108" i="1"/>
  <c r="H107" i="1" l="1"/>
  <c r="H106" i="1" l="1"/>
  <c r="E116" i="1" l="1"/>
  <c r="E83" i="1"/>
  <c r="H83" i="1" s="1"/>
  <c r="E85" i="1"/>
  <c r="H85" i="1" s="1"/>
  <c r="H116" i="1" l="1"/>
  <c r="B131" i="1"/>
  <c r="E154" i="1" s="1"/>
  <c r="H154" i="1" s="1"/>
  <c r="E78" i="1"/>
  <c r="H78" i="1" s="1"/>
  <c r="E81" i="1"/>
  <c r="H81" i="1" s="1"/>
  <c r="E76" i="1"/>
  <c r="H76" i="1" s="1"/>
  <c r="B86" i="1" l="1"/>
  <c r="E145" i="1" s="1"/>
  <c r="H145" i="1" s="1"/>
  <c r="E4" i="1" l="1"/>
  <c r="H4" i="1" l="1"/>
  <c r="B56" i="1"/>
  <c r="E139" i="1" s="1"/>
  <c r="H139" i="1" s="1"/>
  <c r="B111" i="1" l="1"/>
  <c r="E151" i="1" s="1"/>
  <c r="H151" i="1" s="1"/>
  <c r="E66" i="1" l="1"/>
  <c r="H66" i="1" s="1"/>
  <c r="E62" i="1"/>
  <c r="H62" i="1" s="1"/>
  <c r="E64" i="1"/>
  <c r="H64" i="1" s="1"/>
  <c r="E61" i="1" l="1"/>
  <c r="E65" i="1"/>
  <c r="E63" i="1"/>
  <c r="H63" i="1" s="1"/>
  <c r="E92" i="1"/>
  <c r="H92" i="1" s="1"/>
  <c r="B71" i="1" l="1"/>
  <c r="E142" i="1" s="1"/>
  <c r="H142" i="1" s="1"/>
  <c r="H61" i="1"/>
  <c r="H65" i="1"/>
  <c r="E91" i="1"/>
  <c r="H91" i="1" s="1"/>
  <c r="E93" i="1" l="1"/>
  <c r="H93" i="1" s="1"/>
  <c r="E157" i="1" l="1"/>
  <c r="H157" i="1" s="1"/>
  <c r="B101" i="1"/>
  <c r="E148" i="1" s="1"/>
  <c r="H148" i="1" s="1"/>
</calcChain>
</file>

<file path=xl/sharedStrings.xml><?xml version="1.0" encoding="utf-8"?>
<sst xmlns="http://schemas.openxmlformats.org/spreadsheetml/2006/main" count="152" uniqueCount="108">
  <si>
    <t># yrs</t>
  </si>
  <si>
    <t>Cost</t>
  </si>
  <si>
    <t>Item</t>
  </si>
  <si>
    <t>Budget Category</t>
  </si>
  <si>
    <t>Amount</t>
  </si>
  <si>
    <t>Personnel</t>
  </si>
  <si>
    <t>Travel</t>
  </si>
  <si>
    <t>Equipment</t>
  </si>
  <si>
    <t>Other</t>
  </si>
  <si>
    <t>Amount Requested</t>
  </si>
  <si>
    <t>PERSONNEL</t>
  </si>
  <si>
    <t>TRAVEL</t>
  </si>
  <si>
    <t>CONTRACTUAL SERVICES</t>
  </si>
  <si>
    <t>Location</t>
  </si>
  <si>
    <t xml:space="preserve">Total Grant: </t>
  </si>
  <si>
    <t>Position</t>
  </si>
  <si>
    <t>Operating Expenses</t>
  </si>
  <si>
    <t>Fringe Percentage</t>
  </si>
  <si>
    <t>Hourly Rate</t>
  </si>
  <si>
    <t>Titles of Staff Members (Up to 25)</t>
  </si>
  <si>
    <t>Position 2</t>
  </si>
  <si>
    <t>Position 3</t>
  </si>
  <si>
    <t>Position 4</t>
  </si>
  <si>
    <t>Position 5</t>
  </si>
  <si>
    <t>Position 6</t>
  </si>
  <si>
    <t>Position 7</t>
  </si>
  <si>
    <t>Position 8</t>
  </si>
  <si>
    <t>Position 9</t>
  </si>
  <si>
    <t>Position 10</t>
  </si>
  <si>
    <t>Position 11</t>
  </si>
  <si>
    <t>Position 12</t>
  </si>
  <si>
    <t>Position 13</t>
  </si>
  <si>
    <t>Position 14</t>
  </si>
  <si>
    <t>Position 15</t>
  </si>
  <si>
    <t>Position 16</t>
  </si>
  <si>
    <t>Position 17</t>
  </si>
  <si>
    <t>Position 18</t>
  </si>
  <si>
    <t>Position 19</t>
  </si>
  <si>
    <t>Position 20</t>
  </si>
  <si>
    <t>Position 21</t>
  </si>
  <si>
    <t>Position 22</t>
  </si>
  <si>
    <t>Position 23</t>
  </si>
  <si>
    <t>Position 24</t>
  </si>
  <si>
    <t>Position 25</t>
  </si>
  <si>
    <t>Name (Use TBD if unknown)</t>
  </si>
  <si>
    <t>FTEs for this Grant</t>
  </si>
  <si>
    <t>OPERATING EXPENSES</t>
  </si>
  <si>
    <t>OTHER</t>
  </si>
  <si>
    <t>Contractual</t>
  </si>
  <si>
    <t>Include?</t>
  </si>
  <si>
    <t>% Time</t>
  </si>
  <si>
    <t>EQUIPMENT (items exceeding $5,000)</t>
  </si>
  <si>
    <t>All Staff</t>
  </si>
  <si>
    <t>Total FTEs Grant Personnel</t>
  </si>
  <si>
    <t>Operating Expenses Total:</t>
  </si>
  <si>
    <t>Personnel Total:</t>
  </si>
  <si>
    <t>Travel Total:</t>
  </si>
  <si>
    <t xml:space="preserve">Contractual Services Total: </t>
  </si>
  <si>
    <t>Equipment Total:</t>
  </si>
  <si>
    <t>Other Total:</t>
  </si>
  <si>
    <t>Total Requested</t>
  </si>
  <si>
    <t>GENERAL INFORMATION ABOUT YOUR AGENCY AND the GRANT</t>
  </si>
  <si>
    <t>BUDGET SUMMARY</t>
  </si>
  <si>
    <t>Agency Name:</t>
  </si>
  <si>
    <t>Qty</t>
  </si>
  <si>
    <t>Rate</t>
  </si>
  <si>
    <t>FTES of All Staff Sharing Space/Resources with Staff on this Grant. Include new staff being proposed.</t>
  </si>
  <si>
    <t>DIRECTIONS FOR BUDGET FORM</t>
  </si>
  <si>
    <t>Annual Salary</t>
  </si>
  <si>
    <t>TBD</t>
  </si>
  <si>
    <t>12) When you are satisfied with your budget, select the dropdown filter listed in cell H2.  Uncheck "remove" and "blanks" and your tables will be collapsed to only include the cells you used.</t>
  </si>
  <si>
    <t>13) You may now copy and past your tables into a word document and enter the justifications for each line item.</t>
  </si>
  <si>
    <t>15) Repeat steps 12 and 13 pasting over the previously created tables in the word document.</t>
  </si>
  <si>
    <t>FTEs Grant Staff</t>
  </si>
  <si>
    <t>Total FTEs for Position</t>
  </si>
  <si>
    <t># years (max of 1)</t>
  </si>
  <si>
    <t>On "Agency Grant Info" tab:</t>
  </si>
  <si>
    <t>1) Enter Agency Name in B4.</t>
  </si>
  <si>
    <t>2) Enter Number of Years that you are applying for in B5.  This cannot be more than 1</t>
  </si>
  <si>
    <t xml:space="preserve">On "Budget Tables" tab.  </t>
  </si>
  <si>
    <t xml:space="preserve"> 6) Enter Personnel expenses</t>
  </si>
  <si>
    <t>ABC Agency</t>
  </si>
  <si>
    <t>3) IF you are going to request operational support enter the total FTEs for staff sharing these resources (rent, utilities, supplies, etc) including the positions proposed for the grant in B6.</t>
  </si>
  <si>
    <t>4) Enter the Fringe % for your agency in B8.  If you are not supporting Fringe expenses with your proposal, please enter n/a.</t>
  </si>
  <si>
    <t>5) OPTIONAL: On the "Agency Grant Info" tab, cells A11:D36 can be used to enter details about positions or bonuses that you  are proposing.  Entries here will be populate automatically on the "Budget Tables" tab without you having to re-enter information for both the salary and the fringe.  You should enter Name, Title, Annual Salary, FTEs/% time to be supported by the proposal, Total FTEs for the position (a person who works 20 hrs per week would have a .5 FTE in column F).</t>
  </si>
  <si>
    <t>The entries in the cells in columns B, C, D need to contain numbers only.   Some have been set up with custom number formats that allow "miles" or "/year" to be displayed without entering that text thus protecting the "Cost" formulas in column E.  You can alter these custom formats  to fit your needs.  For example, changing "/year" to "/month" or  "trips" to "qty", etc.  Do not put text in these cells.  Please see the tutorial videos provided with application</t>
  </si>
  <si>
    <t xml:space="preserve">    -If you chose to enter position information on the "Agency Grant Info" tab, you should see a summary of that information in Cells A3 through G55. Proceed to step 7.</t>
  </si>
  <si>
    <t xml:space="preserve">    - If you have more than 25 people that you will be supporting with this funding, please contact MCASA staff for assistance.  Do not insert rows.</t>
  </si>
  <si>
    <t xml:space="preserve">    -If you did not use the "Agency Grant Info" to enter details about positions you are proposing to be supported by this grant, enter the name, title, annual salary, percentage of salary supported by this grant, and total FTEs for the position (a person who works 20 hrs per week would have a .5 FTE in column F). You will also need to include the fringe percentage for each position.  Note: Column B should contain the total fringe for the position based on annual salary which is then multiplied by the percentage time the grant is supporting and the time period.  Refer to the Appendix C - GR-RCC Budget Form ABC Agency EXAMPLE BUDGET for assistance</t>
  </si>
  <si>
    <t>7) Enter any Operating Expenses you are proposing in cells A61:D70. Please note that the percentage has defaulted to the FTEs supported by the grant divided by the total FTEs of the staff, however, this may be changed if need be.  The amount of time also defaults to the period of the grant, however, it can be changed by using a custom number format. Several types of formatting have been displayed to allow you to copy and past to other lines.</t>
  </si>
  <si>
    <t>8) Enter any Travel Expenses you are proposing in cells A76:D85. Please note that the amount of time also defaults to the period of the grant, however, it can be changed by using a custom number format. Several types of formatting have been displayed to allow you to copy and past to other lines.</t>
  </si>
  <si>
    <t>9) Enter any Contractual Expenses you are proposing in cells A91:D100. Please note that the amount of time also defaults to the period of the grant, however, it can be changed if the expense is only incurred once in the cycle. Several types of formatting have been displayed to allow you to copy and past to other lines.</t>
  </si>
  <si>
    <t>10) Enter any Equipment Expenses you are proposing in cells A106:D110. Please note that the amount of time also defaults to the period of the grant, however, it can be changed  by using a custom number format. Several types of formatting have been displayed to allow you to copy and past to other lines.</t>
  </si>
  <si>
    <t>11) Enter any Other Expenses you are proposing in cells A116:D130. Please note that the amount of time also defaults to the period of the grant, however, it can be changed by using a custom number format.Several types of formatting have been displayed to allow you to copy and past to other lines.</t>
  </si>
  <si>
    <t>14) Should you need to make changes to your budget after you have created your word document, simply return to the excel sheet and recheck the "remove" in the dropdown in cell H2</t>
  </si>
  <si>
    <t>In general cells that are shaded green are able to altered.  The remaining cells contain formulas and are locked.  You are also not allowed to cut/delete/insert rows or columns. If you feel you need more lines, please contact MCASA staff.</t>
  </si>
  <si>
    <t>Advocate</t>
  </si>
  <si>
    <t>Rent</t>
  </si>
  <si>
    <t>General Office Supplies</t>
  </si>
  <si>
    <t>Telephone/Internet</t>
  </si>
  <si>
    <t>Mileage</t>
  </si>
  <si>
    <t>Lodging - In State</t>
  </si>
  <si>
    <t>Job Posting Service</t>
  </si>
  <si>
    <t>Agency Automobile</t>
  </si>
  <si>
    <t>Professional Development</t>
  </si>
  <si>
    <t>Stipend - Internet Payments</t>
  </si>
  <si>
    <t>Rent'Housing Assistance</t>
  </si>
  <si>
    <t>All Staff Bonus Fringe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</si>
</sst>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_);[Red]\(&quot;$&quot;#,##0\)"/>
    <numFmt numFmtId="8" formatCode="&quot;$&quot;#,##0.00_);[Red]\(&quot;$&quot;#,##0.00\)"/>
    <numFmt numFmtId="164" formatCode="&quot;$&quot;0.00&quot;/month&quot;"/>
    <numFmt numFmtId="165" formatCode="0&quot; trips&quot;"/>
    <numFmt numFmtId="166" formatCode="&quot;$&quot;0&quot;/day&quot;"/>
    <numFmt numFmtId="167" formatCode="&quot;$&quot;0,000&quot;/year&quot;"/>
    <numFmt numFmtId="168" formatCode="0.0%"/>
    <numFmt numFmtId="169" formatCode="#,##0&quot; miles&quot;"/>
    <numFmt numFmtId="170" formatCode="&quot;$&quot;#,###&quot;/year&quot;"/>
    <numFmt numFmtId="171" formatCode="0.0"/>
    <numFmt numFmtId="172" formatCode="&quot;$&quot;0.00&quot;/hour&quot;"/>
    <numFmt numFmtId="173" formatCode="&quot;$&quot;0.00&quot;/night&quot;"/>
    <numFmt numFmtId="174" formatCode="0.0&quot; nights&quot;"/>
    <numFmt numFmtId="175" formatCode="&quot;$&quot;0.00&quot;/trip&quot;"/>
    <numFmt numFmtId="176" formatCode="0.0&quot; trips&quot;"/>
    <numFmt numFmtId="177" formatCode="#,##0.0&quot; miles&quot;"/>
    <numFmt numFmtId="178" formatCode="0.00&quot; years&quot;"/>
    <numFmt numFmtId="179" formatCode="&quot;Qty &quot;0.0"/>
    <numFmt numFmtId="180" formatCode="0.0&quot; hours&quot;"/>
    <numFmt numFmtId="181" formatCode="0.0&quot; days&quot;"/>
    <numFmt numFmtId="182" formatCode="&quot;$&quot;0&quot;/each&quot;"/>
    <numFmt numFmtId="183" formatCode="0.0&quot; months&quot;"/>
    <numFmt numFmtId="184" formatCode="&quot;$&quot;0.00&quot; /person&quot;"/>
    <numFmt numFmtId="185" formatCode="0&quot; people&quot;"/>
    <numFmt numFmtId="186" formatCode="&quot;$&quot;0.000&quot;/mile&quot;"/>
  </numFmts>
  <fonts count="16" x14ac:knownFonts="1">
    <font>
      <sz val="11"/>
      <color theme="1"/>
      <name val="Calibri"/>
      <family val="2"/>
      <scheme val="minor"/>
    </font>
    <font>
      <sz val="11"/>
      <color theme="1"/>
      <name val="Times New Roman"/>
      <family val="2"/>
    </font>
    <font>
      <sz val="11"/>
      <color theme="1"/>
      <name val="Times New Roman"/>
      <family val="2"/>
    </font>
    <font>
      <u/>
      <sz val="12"/>
      <color theme="1"/>
      <name val="Times New Roman"/>
      <family val="1"/>
    </font>
    <font>
      <sz val="12"/>
      <color theme="1"/>
      <name val="Times New Roman"/>
      <family val="1"/>
    </font>
    <font>
      <sz val="11"/>
      <color theme="1"/>
      <name val="Times New Roman"/>
      <family val="1"/>
    </font>
    <font>
      <b/>
      <u/>
      <sz val="12"/>
      <color theme="1"/>
      <name val="Times New Roman"/>
      <family val="1"/>
    </font>
    <font>
      <b/>
      <u/>
      <sz val="12"/>
      <color theme="1"/>
      <name val="Calibri"/>
      <family val="2"/>
      <scheme val="minor"/>
    </font>
    <font>
      <b/>
      <sz val="12"/>
      <color theme="1"/>
      <name val="Times New Roman"/>
      <family val="1"/>
    </font>
    <font>
      <sz val="11"/>
      <color theme="1"/>
      <name val="Calibri"/>
      <family val="2"/>
      <scheme val="minor"/>
    </font>
    <font>
      <b/>
      <sz val="16"/>
      <color theme="1"/>
      <name val="Times New Roman"/>
      <family val="1"/>
    </font>
    <font>
      <b/>
      <sz val="18"/>
      <color theme="1"/>
      <name val="Times New Roman"/>
      <family val="1"/>
    </font>
    <font>
      <sz val="8"/>
      <name val="Calibri"/>
      <family val="2"/>
      <scheme val="minor"/>
    </font>
    <font>
      <b/>
      <sz val="11"/>
      <color theme="1"/>
      <name val="Times New Roman"/>
      <family val="1"/>
    </font>
    <font>
      <b/>
      <u/>
      <sz val="14"/>
      <color theme="1"/>
      <name val="Times New Roman"/>
      <family val="1"/>
    </font>
    <font>
      <i/>
      <u/>
      <sz val="12"/>
      <color theme="1"/>
      <name val="Times New Roman"/>
      <family val="1"/>
    </font>
  </fonts>
  <fills count="3">
    <fill>
      <patternFill patternType="none"/>
    </fill>
    <fill>
      <patternFill patternType="gray125"/>
    </fill>
    <fill>
      <patternFill patternType="solid">
        <fgColor theme="9" tint="0.39997558519241921"/>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s>
  <cellStyleXfs count="5">
    <xf numFmtId="0" fontId="0" fillId="0" borderId="0"/>
    <xf numFmtId="9" fontId="9"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122">
    <xf numFmtId="0" fontId="0" fillId="0" borderId="0" xfId="0"/>
    <xf numFmtId="0" fontId="4" fillId="0" borderId="0" xfId="0" applyFont="1" applyProtection="1">
      <protection locked="0"/>
    </xf>
    <xf numFmtId="0" fontId="4" fillId="0" borderId="0" xfId="0" applyFont="1" applyAlignment="1">
      <alignment vertical="top"/>
    </xf>
    <xf numFmtId="0" fontId="4" fillId="0" borderId="0" xfId="0" applyFont="1"/>
    <xf numFmtId="0" fontId="4" fillId="0" borderId="0" xfId="4" applyFont="1"/>
    <xf numFmtId="0" fontId="4" fillId="0" borderId="0" xfId="0" applyFont="1" applyAlignment="1">
      <alignment wrapText="1"/>
    </xf>
    <xf numFmtId="0" fontId="4" fillId="2" borderId="9" xfId="0" applyFont="1" applyFill="1" applyBorder="1" applyProtection="1">
      <protection locked="0"/>
    </xf>
    <xf numFmtId="2" fontId="4" fillId="2" borderId="9" xfId="0" applyNumberFormat="1" applyFont="1" applyFill="1" applyBorder="1" applyProtection="1">
      <protection locked="0"/>
    </xf>
    <xf numFmtId="168" fontId="4" fillId="2" borderId="9" xfId="4" applyNumberFormat="1" applyFont="1" applyFill="1" applyBorder="1" applyProtection="1">
      <protection locked="0"/>
    </xf>
    <xf numFmtId="0" fontId="11" fillId="0" borderId="4" xfId="0" applyFont="1" applyBorder="1"/>
    <xf numFmtId="0" fontId="0" fillId="0" borderId="5" xfId="0" applyBorder="1"/>
    <xf numFmtId="0" fontId="0" fillId="0" borderId="6" xfId="0" applyBorder="1"/>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2" fontId="0" fillId="0" borderId="0" xfId="0" applyNumberFormat="1"/>
    <xf numFmtId="168" fontId="4" fillId="0" borderId="2" xfId="0" applyNumberFormat="1" applyFont="1" applyBorder="1" applyAlignment="1">
      <alignment horizontal="left" vertical="top" wrapText="1"/>
    </xf>
    <xf numFmtId="0" fontId="5" fillId="0" borderId="2" xfId="0" applyFont="1" applyBorder="1" applyAlignment="1">
      <alignment horizontal="center" vertical="top"/>
    </xf>
    <xf numFmtId="6" fontId="4" fillId="0" borderId="3" xfId="0" applyNumberFormat="1" applyFont="1" applyBorder="1" applyAlignment="1">
      <alignment horizontal="right" vertical="top" wrapText="1"/>
    </xf>
    <xf numFmtId="2" fontId="4" fillId="0" borderId="1" xfId="0" applyNumberFormat="1" applyFont="1" applyBorder="1" applyAlignment="1">
      <alignment horizontal="right" vertical="top" wrapText="1"/>
    </xf>
    <xf numFmtId="8" fontId="4" fillId="0" borderId="3" xfId="0" applyNumberFormat="1" applyFont="1" applyBorder="1"/>
    <xf numFmtId="0" fontId="5" fillId="0" borderId="0" xfId="0" applyFont="1" applyAlignment="1">
      <alignment horizontal="center"/>
    </xf>
    <xf numFmtId="0" fontId="0" fillId="0" borderId="1" xfId="0" applyBorder="1"/>
    <xf numFmtId="0" fontId="0" fillId="0" borderId="3" xfId="0" applyBorder="1"/>
    <xf numFmtId="0" fontId="8" fillId="0" borderId="1" xfId="0" applyFont="1" applyBorder="1" applyAlignment="1">
      <alignment vertical="center"/>
    </xf>
    <xf numFmtId="6" fontId="8" fillId="0" borderId="2" xfId="0" applyNumberFormat="1" applyFont="1" applyBorder="1" applyAlignment="1">
      <alignment horizontal="left" vertical="center"/>
    </xf>
    <xf numFmtId="168" fontId="7" fillId="0" borderId="2" xfId="0" applyNumberFormat="1" applyFont="1" applyBorder="1"/>
    <xf numFmtId="2" fontId="7" fillId="0" borderId="1" xfId="0" applyNumberFormat="1" applyFont="1" applyBorder="1"/>
    <xf numFmtId="168" fontId="0" fillId="0" borderId="0" xfId="1" applyNumberFormat="1" applyFont="1" applyProtection="1"/>
    <xf numFmtId="2" fontId="4" fillId="0" borderId="0" xfId="0" applyNumberFormat="1" applyFont="1" applyAlignment="1">
      <alignment horizontal="center"/>
    </xf>
    <xf numFmtId="171" fontId="4" fillId="0" borderId="0" xfId="0" applyNumberFormat="1" applyFont="1" applyAlignment="1">
      <alignment horizontal="center"/>
    </xf>
    <xf numFmtId="168" fontId="4" fillId="0" borderId="0" xfId="1" applyNumberFormat="1" applyFont="1" applyProtection="1"/>
    <xf numFmtId="0" fontId="11" fillId="0" borderId="1" xfId="0" applyFont="1" applyBorder="1"/>
    <xf numFmtId="0" fontId="0" fillId="0" borderId="2" xfId="0" applyBorder="1"/>
    <xf numFmtId="0" fontId="3" fillId="0" borderId="2" xfId="0" applyFont="1" applyBorder="1" applyAlignment="1">
      <alignment horizontal="left" vertical="center"/>
    </xf>
    <xf numFmtId="0" fontId="3" fillId="0" borderId="3" xfId="0" applyFont="1" applyBorder="1" applyAlignment="1">
      <alignment horizontal="right" vertical="center"/>
    </xf>
    <xf numFmtId="6" fontId="4" fillId="0" borderId="3" xfId="0" applyNumberFormat="1" applyFont="1" applyBorder="1" applyAlignment="1">
      <alignment horizontal="right" vertical="top"/>
    </xf>
    <xf numFmtId="170" fontId="4" fillId="0" borderId="0" xfId="0" applyNumberFormat="1" applyFont="1" applyAlignment="1">
      <alignment horizontal="left"/>
    </xf>
    <xf numFmtId="8" fontId="4" fillId="0" borderId="0" xfId="0" applyNumberFormat="1" applyFont="1"/>
    <xf numFmtId="6" fontId="4" fillId="0" borderId="0" xfId="0" applyNumberFormat="1" applyFont="1" applyAlignment="1">
      <alignment horizontal="center" vertical="top"/>
    </xf>
    <xf numFmtId="0" fontId="8" fillId="0" borderId="1" xfId="0" applyFont="1" applyBorder="1"/>
    <xf numFmtId="6" fontId="8" fillId="0" borderId="3" xfId="0" applyNumberFormat="1"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left" vertical="center"/>
    </xf>
    <xf numFmtId="6" fontId="4" fillId="0" borderId="3" xfId="0" applyNumberFormat="1" applyFont="1" applyBorder="1" applyAlignment="1">
      <alignment horizontal="right" vertical="center"/>
    </xf>
    <xf numFmtId="169" fontId="4" fillId="0" borderId="0" xfId="0" applyNumberFormat="1" applyFont="1" applyAlignment="1">
      <alignment horizontal="center"/>
    </xf>
    <xf numFmtId="0" fontId="4" fillId="0" borderId="2" xfId="0" applyFont="1" applyBorder="1" applyAlignment="1">
      <alignment horizontal="left"/>
    </xf>
    <xf numFmtId="165" fontId="4" fillId="0" borderId="0" xfId="0" applyNumberFormat="1" applyFont="1" applyAlignment="1">
      <alignment horizontal="center"/>
    </xf>
    <xf numFmtId="0" fontId="0" fillId="0" borderId="2" xfId="0" applyBorder="1" applyAlignment="1">
      <alignment horizontal="left"/>
    </xf>
    <xf numFmtId="0" fontId="0" fillId="0" borderId="3" xfId="0" applyBorder="1" applyAlignment="1">
      <alignment horizontal="right"/>
    </xf>
    <xf numFmtId="0" fontId="0" fillId="0" borderId="0" xfId="0" applyAlignment="1">
      <alignment horizontal="left"/>
    </xf>
    <xf numFmtId="0" fontId="3" fillId="0" borderId="2" xfId="0" applyFont="1" applyBorder="1" applyAlignment="1">
      <alignment vertical="center"/>
    </xf>
    <xf numFmtId="6" fontId="4" fillId="0" borderId="3" xfId="0" applyNumberFormat="1" applyFont="1" applyBorder="1" applyAlignment="1">
      <alignment horizontal="right"/>
    </xf>
    <xf numFmtId="167" fontId="4" fillId="0" borderId="0" xfId="0" applyNumberFormat="1" applyFont="1" applyAlignment="1">
      <alignment horizontal="left" vertical="top"/>
    </xf>
    <xf numFmtId="0" fontId="4" fillId="0" borderId="0" xfId="0" applyFont="1" applyAlignment="1">
      <alignment horizontal="center" vertical="top"/>
    </xf>
    <xf numFmtId="166" fontId="4" fillId="0" borderId="0" xfId="0" applyNumberFormat="1" applyFont="1" applyAlignment="1">
      <alignment horizontal="left" vertical="top"/>
    </xf>
    <xf numFmtId="6" fontId="4" fillId="0" borderId="0" xfId="0" applyNumberFormat="1" applyFont="1" applyAlignment="1">
      <alignment vertical="center"/>
    </xf>
    <xf numFmtId="0" fontId="0" fillId="0" borderId="0" xfId="0" applyAlignment="1">
      <alignment wrapText="1"/>
    </xf>
    <xf numFmtId="172" fontId="4" fillId="0" borderId="0" xfId="0" applyNumberFormat="1" applyFont="1" applyAlignment="1">
      <alignment vertical="center"/>
    </xf>
    <xf numFmtId="0" fontId="6" fillId="0" borderId="0" xfId="0" applyFont="1" applyAlignment="1">
      <alignment vertical="center"/>
    </xf>
    <xf numFmtId="6" fontId="6" fillId="0" borderId="0" xfId="0" applyNumberFormat="1" applyFont="1" applyAlignment="1">
      <alignment vertical="center"/>
    </xf>
    <xf numFmtId="0" fontId="3" fillId="0" borderId="0" xfId="0" applyFont="1" applyAlignment="1">
      <alignment vertical="center"/>
    </xf>
    <xf numFmtId="6" fontId="4" fillId="0" borderId="0" xfId="0" applyNumberFormat="1" applyFont="1"/>
    <xf numFmtId="6" fontId="6" fillId="0" borderId="2" xfId="0" applyNumberFormat="1" applyFont="1" applyBorder="1" applyAlignment="1">
      <alignment horizontal="left" vertical="center"/>
    </xf>
    <xf numFmtId="164" fontId="4" fillId="0" borderId="2" xfId="0" applyNumberFormat="1" applyFont="1" applyBorder="1" applyAlignment="1">
      <alignment horizontal="left" vertical="center"/>
    </xf>
    <xf numFmtId="164" fontId="4" fillId="0" borderId="0" xfId="0" applyNumberFormat="1" applyFont="1" applyAlignment="1">
      <alignment horizontal="left" vertical="center"/>
    </xf>
    <xf numFmtId="0" fontId="4" fillId="0" borderId="0" xfId="0" applyFont="1" applyAlignment="1">
      <alignment horizontal="center"/>
    </xf>
    <xf numFmtId="6" fontId="4" fillId="0" borderId="0" xfId="0" applyNumberFormat="1" applyFont="1" applyAlignment="1">
      <alignment horizontal="center" vertical="center"/>
    </xf>
    <xf numFmtId="0" fontId="11" fillId="0" borderId="0" xfId="0" applyFont="1"/>
    <xf numFmtId="0" fontId="6" fillId="0" borderId="1" xfId="0" applyFont="1" applyBorder="1" applyAlignment="1">
      <alignment vertical="center"/>
    </xf>
    <xf numFmtId="0" fontId="8" fillId="0" borderId="4" xfId="0" applyFont="1" applyBorder="1" applyAlignment="1">
      <alignment vertical="center"/>
    </xf>
    <xf numFmtId="0" fontId="0" fillId="0" borderId="6" xfId="0" applyBorder="1" applyAlignment="1">
      <alignment horizontal="right"/>
    </xf>
    <xf numFmtId="0" fontId="8" fillId="0" borderId="7" xfId="0" applyFont="1" applyBorder="1" applyAlignment="1">
      <alignment vertical="center"/>
    </xf>
    <xf numFmtId="0" fontId="0" fillId="0" borderId="8" xfId="0" applyBorder="1" applyAlignment="1">
      <alignment horizontal="right"/>
    </xf>
    <xf numFmtId="6" fontId="13" fillId="0" borderId="8" xfId="0" applyNumberFormat="1" applyFont="1" applyBorder="1" applyAlignment="1">
      <alignment horizontal="right"/>
    </xf>
    <xf numFmtId="0" fontId="0" fillId="0" borderId="7" xfId="0" applyBorder="1"/>
    <xf numFmtId="0" fontId="13" fillId="0" borderId="8" xfId="0" applyFont="1" applyBorder="1" applyAlignment="1">
      <alignment horizontal="right"/>
    </xf>
    <xf numFmtId="6" fontId="6" fillId="0" borderId="0" xfId="0" applyNumberFormat="1" applyFont="1" applyAlignment="1">
      <alignment horizontal="left" vertical="center"/>
    </xf>
    <xf numFmtId="0" fontId="0" fillId="0" borderId="8" xfId="0" applyBorder="1"/>
    <xf numFmtId="0" fontId="10" fillId="0" borderId="1" xfId="0" applyFont="1" applyBorder="1"/>
    <xf numFmtId="6" fontId="10" fillId="0" borderId="3" xfId="0" applyNumberFormat="1" applyFont="1" applyBorder="1" applyAlignment="1">
      <alignment horizontal="right" vertical="center"/>
    </xf>
    <xf numFmtId="0" fontId="8" fillId="0" borderId="0" xfId="0" applyFont="1" applyAlignment="1">
      <alignment vertical="center"/>
    </xf>
    <xf numFmtId="8" fontId="0" fillId="0" borderId="0" xfId="0" applyNumberFormat="1"/>
    <xf numFmtId="0" fontId="4" fillId="2" borderId="1" xfId="0" applyFont="1" applyFill="1" applyBorder="1" applyAlignment="1" applyProtection="1">
      <alignment vertical="center" wrapText="1"/>
      <protection locked="0"/>
    </xf>
    <xf numFmtId="6" fontId="4" fillId="2" borderId="2" xfId="0" applyNumberFormat="1" applyFont="1" applyFill="1" applyBorder="1" applyAlignment="1" applyProtection="1">
      <alignment horizontal="left" vertical="top" wrapText="1"/>
      <protection locked="0"/>
    </xf>
    <xf numFmtId="168" fontId="4" fillId="2" borderId="2" xfId="0" applyNumberFormat="1" applyFont="1" applyFill="1" applyBorder="1" applyAlignment="1" applyProtection="1">
      <alignment horizontal="left" vertical="top" wrapText="1"/>
      <protection locked="0"/>
    </xf>
    <xf numFmtId="0" fontId="4" fillId="0" borderId="0" xfId="0" applyFont="1" applyAlignment="1">
      <alignment vertical="top" wrapText="1"/>
    </xf>
    <xf numFmtId="0" fontId="4" fillId="0" borderId="9" xfId="0" applyFont="1" applyBorder="1" applyProtection="1">
      <protection locked="0"/>
    </xf>
    <xf numFmtId="0" fontId="4" fillId="2" borderId="2" xfId="0" applyFont="1" applyFill="1" applyBorder="1" applyAlignment="1" applyProtection="1">
      <alignment vertical="center"/>
      <protection locked="0"/>
    </xf>
    <xf numFmtId="168" fontId="4" fillId="2" borderId="2" xfId="0" applyNumberFormat="1" applyFont="1" applyFill="1" applyBorder="1" applyAlignment="1" applyProtection="1">
      <alignment horizontal="left"/>
      <protection locked="0"/>
    </xf>
    <xf numFmtId="170" fontId="4" fillId="2" borderId="2" xfId="0" applyNumberFormat="1" applyFont="1" applyFill="1" applyBorder="1" applyAlignment="1" applyProtection="1">
      <alignment horizontal="left"/>
      <protection locked="0"/>
    </xf>
    <xf numFmtId="2" fontId="4" fillId="0" borderId="1" xfId="0" applyNumberFormat="1" applyFont="1" applyBorder="1"/>
    <xf numFmtId="0" fontId="14" fillId="0" borderId="0" xfId="0" applyFont="1"/>
    <xf numFmtId="0" fontId="0" fillId="0" borderId="0" xfId="0" applyProtection="1">
      <protection locked="0"/>
    </xf>
    <xf numFmtId="0" fontId="0" fillId="0" borderId="0" xfId="0" applyAlignment="1" applyProtection="1">
      <alignment horizontal="center"/>
      <protection locked="0"/>
    </xf>
    <xf numFmtId="0" fontId="15" fillId="0" borderId="0" xfId="0" applyFont="1"/>
    <xf numFmtId="0" fontId="15" fillId="0" borderId="0" xfId="0" applyFont="1" applyAlignment="1">
      <alignment vertical="top" wrapText="1"/>
    </xf>
    <xf numFmtId="2" fontId="4" fillId="2" borderId="1" xfId="0" applyNumberFormat="1" applyFont="1" applyFill="1" applyBorder="1" applyAlignment="1" applyProtection="1">
      <alignment horizontal="right" vertical="top" wrapText="1"/>
      <protection locked="0"/>
    </xf>
    <xf numFmtId="173" fontId="4" fillId="2" borderId="2" xfId="0" applyNumberFormat="1" applyFont="1" applyFill="1" applyBorder="1" applyAlignment="1" applyProtection="1">
      <alignment horizontal="left"/>
      <protection locked="0"/>
    </xf>
    <xf numFmtId="174" fontId="4" fillId="2" borderId="2" xfId="0" applyNumberFormat="1" applyFont="1" applyFill="1" applyBorder="1" applyAlignment="1" applyProtection="1">
      <alignment horizontal="left"/>
      <protection locked="0"/>
    </xf>
    <xf numFmtId="175" fontId="4" fillId="2" borderId="2" xfId="0" applyNumberFormat="1" applyFont="1" applyFill="1" applyBorder="1" applyAlignment="1" applyProtection="1">
      <alignment horizontal="left"/>
      <protection locked="0"/>
    </xf>
    <xf numFmtId="176" fontId="4" fillId="2" borderId="2" xfId="0" applyNumberFormat="1" applyFont="1" applyFill="1" applyBorder="1" applyAlignment="1" applyProtection="1">
      <alignment horizontal="left"/>
      <protection locked="0"/>
    </xf>
    <xf numFmtId="177" fontId="4" fillId="2" borderId="2" xfId="0" applyNumberFormat="1" applyFont="1" applyFill="1" applyBorder="1" applyAlignment="1" applyProtection="1">
      <alignment horizontal="left"/>
      <protection locked="0"/>
    </xf>
    <xf numFmtId="2" fontId="5" fillId="0" borderId="2" xfId="0" applyNumberFormat="1" applyFont="1" applyBorder="1" applyAlignment="1">
      <alignment horizontal="center" vertical="top"/>
    </xf>
    <xf numFmtId="178" fontId="4" fillId="2" borderId="2" xfId="0" applyNumberFormat="1" applyFont="1" applyFill="1" applyBorder="1" applyAlignment="1" applyProtection="1">
      <alignment horizontal="left"/>
      <protection locked="0"/>
    </xf>
    <xf numFmtId="168" fontId="4" fillId="0" borderId="2" xfId="0" applyNumberFormat="1" applyFont="1" applyBorder="1" applyAlignment="1" applyProtection="1">
      <alignment horizontal="left" vertical="top" wrapText="1"/>
      <protection locked="0"/>
    </xf>
    <xf numFmtId="179" fontId="4" fillId="2" borderId="2" xfId="0" applyNumberFormat="1" applyFont="1" applyFill="1" applyBorder="1" applyAlignment="1" applyProtection="1">
      <alignment horizontal="left"/>
      <protection locked="0"/>
    </xf>
    <xf numFmtId="172" fontId="4" fillId="2" borderId="2" xfId="0" applyNumberFormat="1" applyFont="1" applyFill="1" applyBorder="1" applyAlignment="1" applyProtection="1">
      <alignment horizontal="left"/>
      <protection locked="0"/>
    </xf>
    <xf numFmtId="180" fontId="4" fillId="2" borderId="2" xfId="0" applyNumberFormat="1" applyFont="1" applyFill="1" applyBorder="1" applyAlignment="1" applyProtection="1">
      <alignment horizontal="left"/>
      <protection locked="0"/>
    </xf>
    <xf numFmtId="166" fontId="4" fillId="2" borderId="2" xfId="0" applyNumberFormat="1" applyFont="1" applyFill="1" applyBorder="1" applyAlignment="1" applyProtection="1">
      <alignment horizontal="left"/>
      <protection locked="0"/>
    </xf>
    <xf numFmtId="181" fontId="4" fillId="2" borderId="2" xfId="0" applyNumberFormat="1" applyFont="1" applyFill="1" applyBorder="1" applyAlignment="1" applyProtection="1">
      <alignment horizontal="left"/>
      <protection locked="0"/>
    </xf>
    <xf numFmtId="182" fontId="4" fillId="2" borderId="2" xfId="0" applyNumberFormat="1" applyFont="1" applyFill="1" applyBorder="1" applyAlignment="1" applyProtection="1">
      <alignment horizontal="left"/>
      <protection locked="0"/>
    </xf>
    <xf numFmtId="164" fontId="4" fillId="2" borderId="2" xfId="0" applyNumberFormat="1" applyFont="1" applyFill="1" applyBorder="1" applyAlignment="1" applyProtection="1">
      <alignment horizontal="left"/>
      <protection locked="0"/>
    </xf>
    <xf numFmtId="183" fontId="4" fillId="2" borderId="2" xfId="0" applyNumberFormat="1" applyFont="1" applyFill="1" applyBorder="1" applyAlignment="1" applyProtection="1">
      <alignment horizontal="left"/>
      <protection locked="0"/>
    </xf>
    <xf numFmtId="184" fontId="4" fillId="2" borderId="2" xfId="0" applyNumberFormat="1" applyFont="1" applyFill="1" applyBorder="1" applyAlignment="1" applyProtection="1">
      <alignment horizontal="left"/>
      <protection locked="0"/>
    </xf>
    <xf numFmtId="185" fontId="4" fillId="2" borderId="2" xfId="0" applyNumberFormat="1" applyFont="1" applyFill="1" applyBorder="1" applyAlignment="1" applyProtection="1">
      <alignment horizontal="left"/>
      <protection locked="0"/>
    </xf>
    <xf numFmtId="186" fontId="4" fillId="2" borderId="2" xfId="0" applyNumberFormat="1" applyFont="1" applyFill="1" applyBorder="1" applyAlignment="1" applyProtection="1">
      <alignment horizontal="left"/>
      <protection locked="0"/>
    </xf>
    <xf numFmtId="0" fontId="6" fillId="0" borderId="2" xfId="0" applyFont="1" applyBorder="1" applyAlignment="1">
      <alignment horizontal="right" vertical="center"/>
    </xf>
    <xf numFmtId="0" fontId="6" fillId="0" borderId="3" xfId="0" applyFont="1" applyBorder="1" applyAlignment="1">
      <alignment horizontal="right" vertical="center"/>
    </xf>
  </cellXfs>
  <cellStyles count="5">
    <cellStyle name="Normal" xfId="0" builtinId="0"/>
    <cellStyle name="Normal 2" xfId="2" xr:uid="{00000000-0005-0000-0000-000001000000}"/>
    <cellStyle name="Normal 3" xfId="4" xr:uid="{00000000-0005-0000-0000-000002000000}"/>
    <cellStyle name="Percent" xfId="1" builtinId="5"/>
    <cellStyle name="Percent 2" xfId="3" xr:uid="{00000000-0005-0000-0000-00000400000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CASA/Harddrive/Budget/Expense%20to%20Date/FY%2015%20Expenses%20to%20date%20-%202014_12_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yla/Documents/Budget%20&amp;%20Actuals/Budgets/Budget%20-%20FY16%20-%20expanded%20office%20spa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yla/Dropbox/Grant%20adventures%20with%20Lisae,%20Tony%20&amp;%20Nyla/FY16%20Coalition%20Application/Coal%20SASP%20Application%202016%20-%20Budget%20excel%20table%20support%20file%20-%20SOUR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638/LOCALS~1/Temp/Budget%20Templ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1/638/LOCALS~1/Temp/FY14%20Expenses%20to%20date%20-%202014_04_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yla/Documents/Budget%20&amp;%20Actuals/Expense%20to%20Date/FY%2015%20Expenses%20to%20date%20-%202015_06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Budget Workheet"/>
      <sheetName val="Expenses"/>
      <sheetName val="Left to Spend"/>
      <sheetName val="Modified for DB"/>
      <sheetName val="Raw Data"/>
      <sheetName val="Salary Worksheet"/>
      <sheetName val="Translators"/>
    </sheetNames>
    <sheetDataSet>
      <sheetData sheetId="0"/>
      <sheetData sheetId="1"/>
      <sheetData sheetId="2"/>
      <sheetData sheetId="3">
        <row r="7">
          <cell r="A7" t="str">
            <v>7030 ｷ Dental Insurance</v>
          </cell>
        </row>
      </sheetData>
      <sheetData sheetId="4"/>
      <sheetData sheetId="5">
        <row r="27">
          <cell r="B27">
            <v>1966.8749999999998</v>
          </cell>
        </row>
      </sheetData>
      <sheetData sheetId="6">
        <row r="4">
          <cell r="A4" t="str">
            <v>Allocate</v>
          </cell>
        </row>
        <row r="46">
          <cell r="A46" t="str">
            <v>Audit</v>
          </cell>
          <cell r="B46" t="str">
            <v>7510 ｷ Audit</v>
          </cell>
        </row>
        <row r="47">
          <cell r="A47" t="str">
            <v>Bank &amp; Credit Charge Fees</v>
          </cell>
          <cell r="B47" t="str">
            <v>Total Bank Charges</v>
          </cell>
        </row>
        <row r="48">
          <cell r="A48" t="str">
            <v>Conference Production Expenses</v>
          </cell>
          <cell r="B48" t="str">
            <v>7595 ｷ Conference Production Expenses</v>
          </cell>
        </row>
        <row r="49">
          <cell r="A49" t="str">
            <v>Consultants &amp; Subcontractors</v>
          </cell>
          <cell r="B49" t="str">
            <v>Total 7500 ｷ Contractual</v>
          </cell>
        </row>
        <row r="50">
          <cell r="A50" t="str">
            <v>Debt</v>
          </cell>
          <cell r="B50" t="str">
            <v>Debt</v>
          </cell>
        </row>
        <row r="51">
          <cell r="A51" t="str">
            <v>Equipment &amp; Maintenance</v>
          </cell>
          <cell r="B51" t="str">
            <v>Total 8150 ｷ Office Equipment</v>
          </cell>
        </row>
        <row r="52">
          <cell r="A52" t="str">
            <v>Fundraising</v>
          </cell>
          <cell r="B52" t="str">
            <v>8600 ｷ Fundraising Expense</v>
          </cell>
        </row>
        <row r="53">
          <cell r="A53" t="str">
            <v>Graphic Design</v>
          </cell>
          <cell r="B53" t="str">
            <v>7530 ｷ Graphic Design</v>
          </cell>
        </row>
        <row r="54">
          <cell r="A54" t="str">
            <v>Insurance</v>
          </cell>
          <cell r="B54" t="str">
            <v>Total 8180 ｷ Insurance</v>
          </cell>
        </row>
        <row r="55">
          <cell r="A55" t="str">
            <v>Legal Server</v>
          </cell>
          <cell r="B55" t="str">
            <v>8450 ｷ Case Management Database</v>
          </cell>
        </row>
        <row r="56">
          <cell r="A56" t="str">
            <v>Library &amp; Associations</v>
          </cell>
          <cell r="B56" t="str">
            <v>8120 ｷ Library &amp; Associations</v>
          </cell>
        </row>
        <row r="57">
          <cell r="A57" t="str">
            <v>Litigation Costs</v>
          </cell>
          <cell r="B57" t="str">
            <v>8190 ｷ Litigation costs</v>
          </cell>
        </row>
        <row r="58">
          <cell r="A58" t="str">
            <v>Lobbying - NAESV</v>
          </cell>
          <cell r="B58" t="str">
            <v>7550 ｷ Lobbying</v>
          </cell>
        </row>
        <row r="59">
          <cell r="A59" t="str">
            <v>Low Bono Attorneys</v>
          </cell>
          <cell r="B59" t="str">
            <v>7540 ｷ Low Bono Attorneys</v>
          </cell>
        </row>
        <row r="60">
          <cell r="A60" t="str">
            <v>Malpractice insurance &amp; Ancillary</v>
          </cell>
          <cell r="B60" t="str">
            <v>8185 ｷ Malpractice &amp; Ancillary</v>
          </cell>
        </row>
        <row r="61">
          <cell r="A61" t="str">
            <v>Misc.</v>
          </cell>
          <cell r="B61" t="str">
            <v>8500 ｷ Misc expenses</v>
          </cell>
        </row>
        <row r="62">
          <cell r="A62" t="str">
            <v>Office Supplies/MCASA</v>
          </cell>
          <cell r="B62" t="str">
            <v>8110 ｷ Office Supplies</v>
          </cell>
        </row>
        <row r="63">
          <cell r="A63" t="str">
            <v>Office Supplies/SALI</v>
          </cell>
          <cell r="B63" t="str">
            <v>8105 ｷ Office Supplies - SALI</v>
          </cell>
        </row>
        <row r="64">
          <cell r="A64" t="str">
            <v>Outreach Communications</v>
          </cell>
          <cell r="B64" t="str">
            <v>8130 ｷ Outreach Communications</v>
          </cell>
        </row>
        <row r="65">
          <cell r="A65" t="str">
            <v>OVW Travel</v>
          </cell>
          <cell r="B65" t="str">
            <v>8700 ｷ OVW Travel</v>
          </cell>
        </row>
        <row r="66">
          <cell r="A66" t="str">
            <v>Postage</v>
          </cell>
          <cell r="B66" t="str">
            <v>8111 ｷ Postage</v>
          </cell>
        </row>
        <row r="67">
          <cell r="A67" t="str">
            <v>Printing</v>
          </cell>
          <cell r="B67" t="str">
            <v>8140 ｷ Printing &amp; copying</v>
          </cell>
        </row>
        <row r="68">
          <cell r="A68" t="str">
            <v>Professional Development</v>
          </cell>
          <cell r="B68" t="str">
            <v>8160 ｷ Staff development</v>
          </cell>
        </row>
        <row r="69">
          <cell r="A69" t="str">
            <v>Rent/MCASA</v>
          </cell>
          <cell r="B69" t="str">
            <v>8210 ｷ Office Rent</v>
          </cell>
        </row>
        <row r="70">
          <cell r="A70" t="str">
            <v>Rent/SALI</v>
          </cell>
          <cell r="B70" t="str">
            <v>8215 ｷ Office Rental (SALI)</v>
          </cell>
        </row>
        <row r="71">
          <cell r="A71" t="str">
            <v>Telephone &amp; Internet/MCASA</v>
          </cell>
          <cell r="B71" t="str">
            <v>8220 ｷ Utilities</v>
          </cell>
        </row>
        <row r="72">
          <cell r="A72" t="str">
            <v>Telephone &amp; Internet/SALI</v>
          </cell>
          <cell r="B72" t="str">
            <v>8225 ｷ Utilities - SALI</v>
          </cell>
        </row>
        <row r="73">
          <cell r="A73" t="str">
            <v>Travel</v>
          </cell>
          <cell r="B73" t="str">
            <v>Total 8300 ｷ Travel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to Date"/>
      <sheetName val="New Budget"/>
      <sheetName val="New Left to Spend"/>
      <sheetName val="Time Allocations Calc"/>
      <sheetName val="Time Allocations Final"/>
      <sheetName val="Time Allocations Full Year"/>
      <sheetName val="FTE split"/>
      <sheetName val="Salary Worksheet"/>
      <sheetName val="Benefits Calculation"/>
      <sheetName val="Income Changes"/>
      <sheetName val="Salary Changes"/>
      <sheetName val="Rent Calculations"/>
      <sheetName val="Modified for DB"/>
      <sheetName val="Raw Data"/>
      <sheetName val="Translators"/>
      <sheetName val="Budget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2">
          <cell r="A32" t="str">
            <v>Ayllon Quiros, Juan Luis</v>
          </cell>
          <cell r="B32">
            <v>6825.9765625</v>
          </cell>
          <cell r="C32">
            <v>2149.0234375</v>
          </cell>
          <cell r="D32">
            <v>0</v>
          </cell>
          <cell r="E32">
            <v>0</v>
          </cell>
          <cell r="F32">
            <v>0</v>
          </cell>
          <cell r="G32">
            <v>0</v>
          </cell>
          <cell r="H32">
            <v>0</v>
          </cell>
          <cell r="I32">
            <v>0</v>
          </cell>
          <cell r="J32">
            <v>0</v>
          </cell>
          <cell r="K32">
            <v>0</v>
          </cell>
          <cell r="L32">
            <v>0</v>
          </cell>
          <cell r="M32">
            <v>1562.4999999999995</v>
          </cell>
          <cell r="N32">
            <v>0</v>
          </cell>
          <cell r="O32">
            <v>0</v>
          </cell>
          <cell r="P32">
            <v>0</v>
          </cell>
          <cell r="Q32">
            <v>281.25</v>
          </cell>
          <cell r="R32">
            <v>0</v>
          </cell>
        </row>
        <row r="33">
          <cell r="A33" t="str">
            <v>Englander, Leonard</v>
          </cell>
          <cell r="B33">
            <v>9214.4990985576915</v>
          </cell>
          <cell r="C33">
            <v>3652.8804086538471</v>
          </cell>
          <cell r="D33">
            <v>0</v>
          </cell>
          <cell r="E33">
            <v>4092.5796274038462</v>
          </cell>
          <cell r="F33">
            <v>1143.0919471153845</v>
          </cell>
          <cell r="G33">
            <v>4626.3299278846162</v>
          </cell>
          <cell r="H33">
            <v>0</v>
          </cell>
          <cell r="I33">
            <v>0</v>
          </cell>
          <cell r="J33">
            <v>0</v>
          </cell>
          <cell r="K33">
            <v>0</v>
          </cell>
          <cell r="L33">
            <v>0</v>
          </cell>
          <cell r="M33">
            <v>0</v>
          </cell>
          <cell r="N33">
            <v>0</v>
          </cell>
          <cell r="O33">
            <v>0</v>
          </cell>
          <cell r="P33">
            <v>0</v>
          </cell>
          <cell r="Q33">
            <v>0</v>
          </cell>
          <cell r="R33">
            <v>0</v>
          </cell>
        </row>
        <row r="34">
          <cell r="A34" t="str">
            <v>Firke, Marian</v>
          </cell>
          <cell r="B34">
            <v>0</v>
          </cell>
          <cell r="C34">
            <v>0</v>
          </cell>
          <cell r="D34">
            <v>0</v>
          </cell>
          <cell r="E34">
            <v>0</v>
          </cell>
          <cell r="F34">
            <v>0</v>
          </cell>
          <cell r="G34">
            <v>0</v>
          </cell>
          <cell r="H34">
            <v>0</v>
          </cell>
          <cell r="I34">
            <v>2985.1882500000002</v>
          </cell>
          <cell r="J34">
            <v>13820.951649999999</v>
          </cell>
          <cell r="K34">
            <v>0</v>
          </cell>
          <cell r="L34">
            <v>0</v>
          </cell>
          <cell r="M34">
            <v>500.18759999999997</v>
          </cell>
          <cell r="N34">
            <v>0</v>
          </cell>
          <cell r="O34">
            <v>0</v>
          </cell>
          <cell r="P34">
            <v>0</v>
          </cell>
          <cell r="Q34">
            <v>44.951500000000003</v>
          </cell>
          <cell r="R34">
            <v>0</v>
          </cell>
        </row>
        <row r="35">
          <cell r="A35" t="str">
            <v>Hendrick, Nyla</v>
          </cell>
          <cell r="B35">
            <v>6423.6184999999996</v>
          </cell>
          <cell r="C35">
            <v>1246.6485</v>
          </cell>
          <cell r="D35">
            <v>0</v>
          </cell>
          <cell r="E35">
            <v>0</v>
          </cell>
          <cell r="F35">
            <v>0</v>
          </cell>
          <cell r="G35">
            <v>0</v>
          </cell>
          <cell r="H35">
            <v>5487.0886874999997</v>
          </cell>
          <cell r="I35">
            <v>2059.9137812500003</v>
          </cell>
          <cell r="J35">
            <v>1527.5962187499999</v>
          </cell>
          <cell r="K35">
            <v>1995.3560000000002</v>
          </cell>
          <cell r="L35">
            <v>828.62950000000001</v>
          </cell>
          <cell r="M35">
            <v>426.77450000000005</v>
          </cell>
          <cell r="N35">
            <v>222.70399999999998</v>
          </cell>
          <cell r="O35">
            <v>1776.9175</v>
          </cell>
          <cell r="P35">
            <v>1127.944125</v>
          </cell>
          <cell r="Q35">
            <v>530.49350000000004</v>
          </cell>
          <cell r="R35">
            <v>44.9</v>
          </cell>
        </row>
        <row r="36">
          <cell r="A36" t="str">
            <v>Hoskins, Alexandra</v>
          </cell>
          <cell r="B36">
            <v>216.34615384615384</v>
          </cell>
          <cell r="C36">
            <v>0</v>
          </cell>
          <cell r="D36">
            <v>0</v>
          </cell>
          <cell r="E36">
            <v>0</v>
          </cell>
          <cell r="F36">
            <v>0</v>
          </cell>
          <cell r="G36">
            <v>0</v>
          </cell>
          <cell r="H36">
            <v>0</v>
          </cell>
          <cell r="I36">
            <v>0</v>
          </cell>
          <cell r="J36">
            <v>0</v>
          </cell>
          <cell r="K36">
            <v>0</v>
          </cell>
          <cell r="L36">
            <v>0</v>
          </cell>
          <cell r="M36">
            <v>0</v>
          </cell>
          <cell r="N36">
            <v>0</v>
          </cell>
          <cell r="O36">
            <v>0</v>
          </cell>
          <cell r="P36">
            <v>22670.009615384613</v>
          </cell>
          <cell r="Q36">
            <v>21.634615384615383</v>
          </cell>
          <cell r="R36">
            <v>0</v>
          </cell>
        </row>
        <row r="37">
          <cell r="A37" t="str">
            <v>Jordan, Lisae</v>
          </cell>
          <cell r="B37">
            <v>2717.5480769230767</v>
          </cell>
          <cell r="C37">
            <v>1145.4326923076922</v>
          </cell>
          <cell r="D37">
            <v>0</v>
          </cell>
          <cell r="E37">
            <v>0</v>
          </cell>
          <cell r="F37">
            <v>0</v>
          </cell>
          <cell r="G37">
            <v>1114.1826923076922</v>
          </cell>
          <cell r="H37">
            <v>11359.374999999998</v>
          </cell>
          <cell r="I37">
            <v>4499.9999999999991</v>
          </cell>
          <cell r="J37">
            <v>0</v>
          </cell>
          <cell r="K37">
            <v>1641.8269230769229</v>
          </cell>
          <cell r="L37">
            <v>427.88461538461536</v>
          </cell>
          <cell r="M37">
            <v>0</v>
          </cell>
          <cell r="N37">
            <v>96.153846153846146</v>
          </cell>
          <cell r="O37">
            <v>492.78846153846149</v>
          </cell>
          <cell r="P37">
            <v>4170.6730769230762</v>
          </cell>
          <cell r="Q37">
            <v>2334.1346153846148</v>
          </cell>
          <cell r="R37">
            <v>0</v>
          </cell>
        </row>
        <row r="38">
          <cell r="A38" t="str">
            <v>Korol-Evans, Tony</v>
          </cell>
          <cell r="B38">
            <v>2765.7016225961538</v>
          </cell>
          <cell r="C38">
            <v>1846.095252403846</v>
          </cell>
          <cell r="D38">
            <v>0</v>
          </cell>
          <cell r="E38">
            <v>0</v>
          </cell>
          <cell r="F38">
            <v>0</v>
          </cell>
          <cell r="G38">
            <v>922.18900240384608</v>
          </cell>
          <cell r="H38">
            <v>5506.577524038461</v>
          </cell>
          <cell r="I38">
            <v>1747.6036658653845</v>
          </cell>
          <cell r="J38">
            <v>0</v>
          </cell>
          <cell r="K38">
            <v>3223.0371093749995</v>
          </cell>
          <cell r="L38">
            <v>1055.0052584134614</v>
          </cell>
          <cell r="M38">
            <v>2479.1105769230767</v>
          </cell>
          <cell r="N38">
            <v>75.72115384615384</v>
          </cell>
          <cell r="O38">
            <v>276.10501802884613</v>
          </cell>
          <cell r="P38">
            <v>1484.3239182692305</v>
          </cell>
          <cell r="Q38">
            <v>1380.1194411057691</v>
          </cell>
          <cell r="R38">
            <v>0</v>
          </cell>
        </row>
        <row r="39">
          <cell r="A39" t="str">
            <v>Lueker, Jordyn</v>
          </cell>
          <cell r="B39">
            <v>980.91346153846155</v>
          </cell>
          <cell r="C39">
            <v>117.04326923076923</v>
          </cell>
          <cell r="D39">
            <v>0</v>
          </cell>
          <cell r="E39">
            <v>290.55288461538458</v>
          </cell>
          <cell r="F39">
            <v>0</v>
          </cell>
          <cell r="G39">
            <v>515.33653846153845</v>
          </cell>
          <cell r="H39">
            <v>0</v>
          </cell>
          <cell r="I39">
            <v>0</v>
          </cell>
          <cell r="J39">
            <v>0</v>
          </cell>
          <cell r="K39">
            <v>0</v>
          </cell>
          <cell r="L39">
            <v>0</v>
          </cell>
          <cell r="M39">
            <v>0</v>
          </cell>
          <cell r="N39">
            <v>0</v>
          </cell>
          <cell r="O39">
            <v>0</v>
          </cell>
          <cell r="P39">
            <v>0</v>
          </cell>
          <cell r="Q39">
            <v>0</v>
          </cell>
          <cell r="R39">
            <v>0</v>
          </cell>
        </row>
        <row r="40">
          <cell r="A40" t="str">
            <v>O'Neill, Meaghan</v>
          </cell>
          <cell r="B40">
            <v>4108.00667948718</v>
          </cell>
          <cell r="C40">
            <v>210.30018189102566</v>
          </cell>
          <cell r="D40">
            <v>0</v>
          </cell>
          <cell r="E40">
            <v>2670.7037938701924</v>
          </cell>
          <cell r="F40">
            <v>1861.9230769230771</v>
          </cell>
          <cell r="G40">
            <v>3550.0840562900639</v>
          </cell>
          <cell r="H40">
            <v>0</v>
          </cell>
          <cell r="I40">
            <v>0</v>
          </cell>
          <cell r="J40">
            <v>0</v>
          </cell>
          <cell r="K40">
            <v>0</v>
          </cell>
          <cell r="L40">
            <v>0</v>
          </cell>
          <cell r="M40">
            <v>0</v>
          </cell>
          <cell r="N40">
            <v>0</v>
          </cell>
          <cell r="O40">
            <v>0</v>
          </cell>
          <cell r="P40">
            <v>0</v>
          </cell>
          <cell r="Q40">
            <v>22.596153846153847</v>
          </cell>
          <cell r="R40">
            <v>0</v>
          </cell>
        </row>
        <row r="41">
          <cell r="A41" t="str">
            <v>Price, Antonette</v>
          </cell>
          <cell r="B41">
            <v>8214.0336538461543</v>
          </cell>
          <cell r="C41">
            <v>965.71953125000005</v>
          </cell>
          <cell r="D41">
            <v>0</v>
          </cell>
          <cell r="E41">
            <v>1829.1926081730767</v>
          </cell>
          <cell r="F41">
            <v>0</v>
          </cell>
          <cell r="G41">
            <v>4516.5349759615383</v>
          </cell>
          <cell r="H41">
            <v>0</v>
          </cell>
          <cell r="I41">
            <v>0</v>
          </cell>
          <cell r="J41">
            <v>0</v>
          </cell>
          <cell r="K41">
            <v>0</v>
          </cell>
          <cell r="L41">
            <v>0</v>
          </cell>
          <cell r="M41">
            <v>0</v>
          </cell>
          <cell r="N41">
            <v>0</v>
          </cell>
          <cell r="O41">
            <v>0</v>
          </cell>
          <cell r="P41">
            <v>0</v>
          </cell>
          <cell r="Q41">
            <v>20.673076923076923</v>
          </cell>
          <cell r="R41">
            <v>0</v>
          </cell>
        </row>
        <row r="42">
          <cell r="A42" t="str">
            <v>Reynolds, Asha</v>
          </cell>
          <cell r="B42">
            <v>8673.788461538461</v>
          </cell>
          <cell r="C42">
            <v>2091.6598557692309</v>
          </cell>
          <cell r="D42">
            <v>0</v>
          </cell>
          <cell r="E42">
            <v>4935.2980769230771</v>
          </cell>
          <cell r="F42">
            <v>48.798076923076927</v>
          </cell>
          <cell r="G42">
            <v>7910.0637019230771</v>
          </cell>
          <cell r="H42">
            <v>2050.1466346153848</v>
          </cell>
          <cell r="I42">
            <v>0</v>
          </cell>
          <cell r="J42">
            <v>0</v>
          </cell>
          <cell r="K42">
            <v>0</v>
          </cell>
          <cell r="L42">
            <v>0</v>
          </cell>
          <cell r="M42">
            <v>285.81730769230774</v>
          </cell>
          <cell r="N42">
            <v>0</v>
          </cell>
          <cell r="O42">
            <v>0</v>
          </cell>
          <cell r="P42">
            <v>2823.3173076923081</v>
          </cell>
          <cell r="Q42">
            <v>404.32692307692309</v>
          </cell>
          <cell r="R42">
            <v>0</v>
          </cell>
        </row>
        <row r="43">
          <cell r="A43" t="str">
            <v>Rivera, Arianna</v>
          </cell>
          <cell r="B43">
            <v>0</v>
          </cell>
          <cell r="C43">
            <v>0</v>
          </cell>
          <cell r="D43">
            <v>0</v>
          </cell>
          <cell r="E43">
            <v>0</v>
          </cell>
          <cell r="F43">
            <v>0</v>
          </cell>
          <cell r="G43">
            <v>0</v>
          </cell>
          <cell r="H43">
            <v>0</v>
          </cell>
          <cell r="I43">
            <v>1578.1245699999997</v>
          </cell>
          <cell r="J43">
            <v>0</v>
          </cell>
          <cell r="K43">
            <v>3388.0354200000002</v>
          </cell>
          <cell r="L43">
            <v>5606.4328100000002</v>
          </cell>
          <cell r="M43">
            <v>1610.0809999999999</v>
          </cell>
          <cell r="N43">
            <v>0</v>
          </cell>
          <cell r="O43">
            <v>0</v>
          </cell>
          <cell r="P43">
            <v>2602.2831999999999</v>
          </cell>
          <cell r="Q43">
            <v>367.78500000000003</v>
          </cell>
          <cell r="R43">
            <v>0</v>
          </cell>
        </row>
        <row r="44">
          <cell r="A44" t="str">
            <v>Sternberg-Lamb, Jeanette</v>
          </cell>
          <cell r="B44">
            <v>3204.1216142857143</v>
          </cell>
          <cell r="C44">
            <v>1746.7773857142856</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Turner, Rebecca</v>
          </cell>
          <cell r="B45">
            <v>0</v>
          </cell>
          <cell r="C45">
            <v>0</v>
          </cell>
          <cell r="D45">
            <v>0</v>
          </cell>
          <cell r="E45">
            <v>0</v>
          </cell>
          <cell r="F45">
            <v>0</v>
          </cell>
          <cell r="G45">
            <v>0</v>
          </cell>
          <cell r="H45">
            <v>0</v>
          </cell>
          <cell r="I45">
            <v>0</v>
          </cell>
          <cell r="J45">
            <v>0</v>
          </cell>
          <cell r="K45">
            <v>0</v>
          </cell>
          <cell r="L45">
            <v>0</v>
          </cell>
          <cell r="M45">
            <v>0</v>
          </cell>
          <cell r="N45">
            <v>2423.0769230769229</v>
          </cell>
          <cell r="O45">
            <v>19990.384615384613</v>
          </cell>
          <cell r="P45">
            <v>0</v>
          </cell>
          <cell r="Q45">
            <v>259.61538461538458</v>
          </cell>
          <cell r="R45">
            <v>0</v>
          </cell>
        </row>
        <row r="46">
          <cell r="A46" t="str">
            <v>Wicklund, Katie</v>
          </cell>
          <cell r="B46">
            <v>5128.9194400000006</v>
          </cell>
          <cell r="C46">
            <v>1714.3765199999998</v>
          </cell>
          <cell r="D46">
            <v>14242.200040000003</v>
          </cell>
          <cell r="E46">
            <v>0</v>
          </cell>
          <cell r="F46">
            <v>0</v>
          </cell>
          <cell r="G46">
            <v>0</v>
          </cell>
          <cell r="H46">
            <v>0</v>
          </cell>
          <cell r="I46">
            <v>0</v>
          </cell>
          <cell r="J46">
            <v>0</v>
          </cell>
          <cell r="K46">
            <v>0</v>
          </cell>
          <cell r="L46">
            <v>0</v>
          </cell>
          <cell r="M46">
            <v>0</v>
          </cell>
          <cell r="N46">
            <v>0</v>
          </cell>
          <cell r="O46">
            <v>0</v>
          </cell>
          <cell r="P46">
            <v>0</v>
          </cell>
          <cell r="Q46">
            <v>181.72800000000001</v>
          </cell>
          <cell r="R46">
            <v>0</v>
          </cell>
        </row>
        <row r="47">
          <cell r="A47" t="str">
            <v>Wiggins, Chelsea</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394.83173076923072</v>
          </cell>
        </row>
        <row r="48">
          <cell r="A48" t="str">
            <v>Wynkoop, Beth</v>
          </cell>
          <cell r="B48">
            <v>0</v>
          </cell>
          <cell r="C48">
            <v>0</v>
          </cell>
          <cell r="D48">
            <v>0</v>
          </cell>
          <cell r="E48">
            <v>0</v>
          </cell>
          <cell r="F48">
            <v>0</v>
          </cell>
          <cell r="G48">
            <v>0</v>
          </cell>
          <cell r="H48">
            <v>1194.8925999999999</v>
          </cell>
          <cell r="I48">
            <v>512.44710000000009</v>
          </cell>
          <cell r="J48">
            <v>0</v>
          </cell>
          <cell r="K48">
            <v>12579.0643</v>
          </cell>
          <cell r="L48">
            <v>0</v>
          </cell>
          <cell r="M48">
            <v>0</v>
          </cell>
          <cell r="N48">
            <v>0</v>
          </cell>
          <cell r="O48">
            <v>0</v>
          </cell>
          <cell r="P48">
            <v>0</v>
          </cell>
          <cell r="Q48">
            <v>32.692</v>
          </cell>
          <cell r="R48">
            <v>0</v>
          </cell>
        </row>
        <row r="63">
          <cell r="A63" t="str">
            <v>Ayllon Quiros, Juan Luis</v>
          </cell>
          <cell r="B63">
            <v>695.23700617408952</v>
          </cell>
          <cell r="C63">
            <v>223.74921290717467</v>
          </cell>
          <cell r="D63">
            <v>0</v>
          </cell>
          <cell r="E63">
            <v>0</v>
          </cell>
          <cell r="F63">
            <v>0</v>
          </cell>
          <cell r="G63">
            <v>0</v>
          </cell>
          <cell r="H63">
            <v>0</v>
          </cell>
          <cell r="I63">
            <v>0</v>
          </cell>
          <cell r="J63">
            <v>0</v>
          </cell>
          <cell r="K63">
            <v>0</v>
          </cell>
          <cell r="L63">
            <v>0</v>
          </cell>
          <cell r="M63">
            <v>131.90883565964026</v>
          </cell>
          <cell r="N63">
            <v>0</v>
          </cell>
          <cell r="O63">
            <v>0</v>
          </cell>
          <cell r="P63">
            <v>0</v>
          </cell>
          <cell r="Q63">
            <v>25.182441296023882</v>
          </cell>
          <cell r="R63">
            <v>0</v>
          </cell>
        </row>
        <row r="64">
          <cell r="A64" t="str">
            <v>Englander, Leonard</v>
          </cell>
          <cell r="B64">
            <v>938.51197817896048</v>
          </cell>
          <cell r="C64">
            <v>380.32582707946239</v>
          </cell>
          <cell r="D64">
            <v>0</v>
          </cell>
          <cell r="E64">
            <v>398.59799014296902</v>
          </cell>
          <cell r="F64">
            <v>112.33980071021703</v>
          </cell>
          <cell r="G64">
            <v>463.15005916743053</v>
          </cell>
          <cell r="H64">
            <v>0</v>
          </cell>
          <cell r="I64">
            <v>0</v>
          </cell>
          <cell r="J64">
            <v>0</v>
          </cell>
          <cell r="K64">
            <v>0</v>
          </cell>
          <cell r="L64">
            <v>0</v>
          </cell>
          <cell r="M64">
            <v>0</v>
          </cell>
          <cell r="N64">
            <v>0</v>
          </cell>
          <cell r="O64">
            <v>0</v>
          </cell>
          <cell r="P64">
            <v>0</v>
          </cell>
          <cell r="Q64">
            <v>0</v>
          </cell>
          <cell r="R64">
            <v>0</v>
          </cell>
        </row>
        <row r="65">
          <cell r="A65" t="str">
            <v>Firke, Marian</v>
          </cell>
          <cell r="B65">
            <v>0</v>
          </cell>
          <cell r="C65">
            <v>0</v>
          </cell>
          <cell r="D65">
            <v>0</v>
          </cell>
          <cell r="E65">
            <v>0</v>
          </cell>
          <cell r="F65">
            <v>0</v>
          </cell>
          <cell r="G65">
            <v>0</v>
          </cell>
          <cell r="H65">
            <v>0</v>
          </cell>
          <cell r="I65">
            <v>297.89031867138232</v>
          </cell>
          <cell r="J65">
            <v>1415.9576409054093</v>
          </cell>
          <cell r="K65">
            <v>0</v>
          </cell>
          <cell r="L65">
            <v>0</v>
          </cell>
          <cell r="M65">
            <v>42.226664913529532</v>
          </cell>
          <cell r="N65">
            <v>0</v>
          </cell>
          <cell r="O65">
            <v>0</v>
          </cell>
          <cell r="P65">
            <v>0</v>
          </cell>
          <cell r="Q65">
            <v>4.0248480352647729</v>
          </cell>
          <cell r="R65">
            <v>0</v>
          </cell>
        </row>
        <row r="66">
          <cell r="A66" t="str">
            <v>Hendrick, Nyla</v>
          </cell>
          <cell r="B66">
            <v>654.25617182442465</v>
          </cell>
          <cell r="C66">
            <v>129.79691881415783</v>
          </cell>
          <cell r="D66">
            <v>0</v>
          </cell>
          <cell r="E66">
            <v>0</v>
          </cell>
          <cell r="F66">
            <v>0</v>
          </cell>
          <cell r="G66">
            <v>0</v>
          </cell>
          <cell r="H66">
            <v>545.41250069527632</v>
          </cell>
          <cell r="I66">
            <v>205.55768056910134</v>
          </cell>
          <cell r="J66">
            <v>156.50235909459056</v>
          </cell>
          <cell r="K66">
            <v>201.25042871520429</v>
          </cell>
          <cell r="L66">
            <v>83.866016527453993</v>
          </cell>
          <cell r="M66">
            <v>36.029009525904108</v>
          </cell>
          <cell r="N66">
            <v>18.416818964656578</v>
          </cell>
          <cell r="O66">
            <v>180.15970428520154</v>
          </cell>
          <cell r="P66">
            <v>115.6792259985601</v>
          </cell>
          <cell r="Q66">
            <v>47.49909838816798</v>
          </cell>
          <cell r="R66">
            <v>3.7136574091283805</v>
          </cell>
        </row>
        <row r="67">
          <cell r="A67" t="str">
            <v>Hoskins, Alexandra</v>
          </cell>
          <cell r="B67">
            <v>22.035213704600082</v>
          </cell>
          <cell r="C67">
            <v>0</v>
          </cell>
          <cell r="D67">
            <v>0</v>
          </cell>
          <cell r="E67">
            <v>0</v>
          </cell>
          <cell r="F67">
            <v>0</v>
          </cell>
          <cell r="G67">
            <v>0</v>
          </cell>
          <cell r="H67">
            <v>0</v>
          </cell>
          <cell r="I67">
            <v>0</v>
          </cell>
          <cell r="J67">
            <v>0</v>
          </cell>
          <cell r="K67">
            <v>0</v>
          </cell>
          <cell r="L67">
            <v>0</v>
          </cell>
          <cell r="M67">
            <v>0</v>
          </cell>
          <cell r="N67">
            <v>0</v>
          </cell>
          <cell r="O67">
            <v>0</v>
          </cell>
          <cell r="P67">
            <v>2324.9814486046525</v>
          </cell>
          <cell r="Q67">
            <v>1.9371108689249135</v>
          </cell>
          <cell r="R67">
            <v>0</v>
          </cell>
        </row>
        <row r="68">
          <cell r="A68" t="str">
            <v>Jordan, Lisae</v>
          </cell>
          <cell r="B68">
            <v>276.78676770055989</v>
          </cell>
          <cell r="C68">
            <v>119.25866366545482</v>
          </cell>
          <cell r="D68">
            <v>0</v>
          </cell>
          <cell r="E68">
            <v>0</v>
          </cell>
          <cell r="F68">
            <v>0</v>
          </cell>
          <cell r="G68">
            <v>111.54279697072761</v>
          </cell>
          <cell r="H68">
            <v>1129.1133564506295</v>
          </cell>
          <cell r="I68">
            <v>449.05256277262248</v>
          </cell>
          <cell r="J68">
            <v>0</v>
          </cell>
          <cell r="K68">
            <v>165.59369463163236</v>
          </cell>
          <cell r="L68">
            <v>43.306421296477431</v>
          </cell>
          <cell r="M68">
            <v>0</v>
          </cell>
          <cell r="N68">
            <v>7.9515768794939676</v>
          </cell>
          <cell r="O68">
            <v>49.96327826470764</v>
          </cell>
          <cell r="P68">
            <v>427.73416052988841</v>
          </cell>
          <cell r="Q68">
            <v>208.99273930289897</v>
          </cell>
          <cell r="R68">
            <v>0</v>
          </cell>
        </row>
        <row r="69">
          <cell r="A69" t="str">
            <v>Korol-Evans, Tony</v>
          </cell>
          <cell r="B69">
            <v>281.69128599532479</v>
          </cell>
          <cell r="C69">
            <v>192.20933214090758</v>
          </cell>
          <cell r="D69">
            <v>0</v>
          </cell>
          <cell r="E69">
            <v>0</v>
          </cell>
          <cell r="F69">
            <v>0</v>
          </cell>
          <cell r="G69">
            <v>92.321969614084892</v>
          </cell>
          <cell r="H69">
            <v>547.34967643225662</v>
          </cell>
          <cell r="I69">
            <v>174.39242330392909</v>
          </cell>
          <cell r="J69">
            <v>0</v>
          </cell>
          <cell r="K69">
            <v>325.07362096123768</v>
          </cell>
          <cell r="L69">
            <v>106.77762309772247</v>
          </cell>
          <cell r="M69">
            <v>209.29061739099023</v>
          </cell>
          <cell r="N69">
            <v>6.2618667926015004</v>
          </cell>
          <cell r="O69">
            <v>27.993983063218842</v>
          </cell>
          <cell r="P69">
            <v>152.2286771044927</v>
          </cell>
          <cell r="Q69">
            <v>123.572539758746</v>
          </cell>
          <cell r="R69">
            <v>0</v>
          </cell>
        </row>
        <row r="70">
          <cell r="A70" t="str">
            <v>Lueker, Jordyn</v>
          </cell>
          <cell r="B70">
            <v>99.907658936656787</v>
          </cell>
          <cell r="C70">
            <v>12.186158098365155</v>
          </cell>
          <cell r="D70">
            <v>0</v>
          </cell>
          <cell r="E70">
            <v>28.298483201755442</v>
          </cell>
          <cell r="F70">
            <v>0</v>
          </cell>
          <cell r="G70">
            <v>51.591250948402568</v>
          </cell>
          <cell r="H70">
            <v>0</v>
          </cell>
          <cell r="I70">
            <v>0</v>
          </cell>
          <cell r="J70">
            <v>0</v>
          </cell>
          <cell r="K70">
            <v>0</v>
          </cell>
          <cell r="L70">
            <v>0</v>
          </cell>
          <cell r="M70">
            <v>0</v>
          </cell>
          <cell r="N70">
            <v>0</v>
          </cell>
          <cell r="O70">
            <v>0</v>
          </cell>
          <cell r="P70">
            <v>0</v>
          </cell>
          <cell r="Q70">
            <v>0</v>
          </cell>
          <cell r="R70">
            <v>0</v>
          </cell>
        </row>
        <row r="71">
          <cell r="A71" t="str">
            <v>O'Neill, Meaghan</v>
          </cell>
          <cell r="B71">
            <v>418.40727682542928</v>
          </cell>
          <cell r="C71">
            <v>21.895759418562719</v>
          </cell>
          <cell r="D71">
            <v>0</v>
          </cell>
          <cell r="E71">
            <v>260.1139773495762</v>
          </cell>
          <cell r="F71">
            <v>182.98446413443156</v>
          </cell>
          <cell r="G71">
            <v>355.40518431462436</v>
          </cell>
          <cell r="H71">
            <v>0</v>
          </cell>
          <cell r="I71">
            <v>0</v>
          </cell>
          <cell r="J71">
            <v>0</v>
          </cell>
          <cell r="K71">
            <v>0</v>
          </cell>
          <cell r="L71">
            <v>0</v>
          </cell>
          <cell r="M71">
            <v>0</v>
          </cell>
          <cell r="N71">
            <v>0</v>
          </cell>
          <cell r="O71">
            <v>0</v>
          </cell>
          <cell r="P71">
            <v>0</v>
          </cell>
          <cell r="Q71">
            <v>2.0232046853215766</v>
          </cell>
          <cell r="R71">
            <v>0</v>
          </cell>
        </row>
        <row r="72">
          <cell r="A72" t="str">
            <v>Price, Antonette</v>
          </cell>
          <cell r="B72">
            <v>836.612917408214</v>
          </cell>
          <cell r="C72">
            <v>100.5475236964572</v>
          </cell>
          <cell r="D72">
            <v>0</v>
          </cell>
          <cell r="E72">
            <v>178.15474922467936</v>
          </cell>
          <cell r="F72">
            <v>0</v>
          </cell>
          <cell r="G72">
            <v>452.158292632805</v>
          </cell>
          <cell r="H72">
            <v>0</v>
          </cell>
          <cell r="I72">
            <v>0</v>
          </cell>
          <cell r="J72">
            <v>0</v>
          </cell>
          <cell r="K72">
            <v>0</v>
          </cell>
          <cell r="L72">
            <v>0</v>
          </cell>
          <cell r="M72">
            <v>0</v>
          </cell>
          <cell r="N72">
            <v>0</v>
          </cell>
          <cell r="O72">
            <v>0</v>
          </cell>
          <cell r="P72">
            <v>0</v>
          </cell>
          <cell r="Q72">
            <v>1.851017052528251</v>
          </cell>
          <cell r="R72">
            <v>0</v>
          </cell>
        </row>
        <row r="73">
          <cell r="A73" t="str">
            <v>Reynolds, Asha</v>
          </cell>
          <cell r="B73">
            <v>883.43970521615188</v>
          </cell>
          <cell r="C73">
            <v>217.77670649434222</v>
          </cell>
          <cell r="D73">
            <v>0</v>
          </cell>
          <cell r="E73">
            <v>480.67480008101995</v>
          </cell>
          <cell r="F73">
            <v>4.7957351553513732</v>
          </cell>
          <cell r="G73">
            <v>791.89044635192499</v>
          </cell>
          <cell r="H73">
            <v>203.78303804800353</v>
          </cell>
          <cell r="I73">
            <v>0</v>
          </cell>
          <cell r="J73">
            <v>0</v>
          </cell>
          <cell r="K73">
            <v>0</v>
          </cell>
          <cell r="L73">
            <v>0</v>
          </cell>
          <cell r="M73">
            <v>24.1291700922019</v>
          </cell>
          <cell r="N73">
            <v>0</v>
          </cell>
          <cell r="O73">
            <v>0</v>
          </cell>
          <cell r="P73">
            <v>289.55260607628475</v>
          </cell>
          <cell r="Q73">
            <v>36.202449794796721</v>
          </cell>
          <cell r="R73">
            <v>0</v>
          </cell>
        </row>
        <row r="74">
          <cell r="A74" t="str">
            <v>Rivera, Arianna</v>
          </cell>
          <cell r="B74">
            <v>0</v>
          </cell>
          <cell r="C74">
            <v>0</v>
          </cell>
          <cell r="D74">
            <v>0</v>
          </cell>
          <cell r="E74">
            <v>0</v>
          </cell>
          <cell r="F74">
            <v>0</v>
          </cell>
          <cell r="G74">
            <v>0</v>
          </cell>
          <cell r="H74">
            <v>0</v>
          </cell>
          <cell r="I74">
            <v>157.48019611843173</v>
          </cell>
          <cell r="J74">
            <v>0</v>
          </cell>
          <cell r="K74">
            <v>341.7152532065943</v>
          </cell>
          <cell r="L74">
            <v>567.42993907834614</v>
          </cell>
          <cell r="M74">
            <v>135.92570241773396</v>
          </cell>
          <cell r="N74">
            <v>0</v>
          </cell>
          <cell r="O74">
            <v>0</v>
          </cell>
          <cell r="P74">
            <v>266.88388168612175</v>
          </cell>
          <cell r="Q74">
            <v>32.930574833984508</v>
          </cell>
          <cell r="R74">
            <v>0</v>
          </cell>
        </row>
        <row r="75">
          <cell r="A75" t="str">
            <v>Sternberg-Lamb, Jeanette</v>
          </cell>
          <cell r="B75">
            <v>326.34508749585098</v>
          </cell>
          <cell r="C75">
            <v>181.86868433240323</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row>
        <row r="76">
          <cell r="A76" t="str">
            <v>Turner, Rebecca</v>
          </cell>
          <cell r="B76">
            <v>0</v>
          </cell>
          <cell r="C76">
            <v>0</v>
          </cell>
          <cell r="D76">
            <v>0</v>
          </cell>
          <cell r="E76">
            <v>0</v>
          </cell>
          <cell r="F76">
            <v>0</v>
          </cell>
          <cell r="G76">
            <v>0</v>
          </cell>
          <cell r="H76">
            <v>0</v>
          </cell>
          <cell r="I76">
            <v>0</v>
          </cell>
          <cell r="J76">
            <v>0</v>
          </cell>
          <cell r="K76">
            <v>0</v>
          </cell>
          <cell r="L76">
            <v>0</v>
          </cell>
          <cell r="M76">
            <v>0</v>
          </cell>
          <cell r="N76">
            <v>200.37973736324801</v>
          </cell>
          <cell r="O76">
            <v>2026.8030343868718</v>
          </cell>
          <cell r="P76">
            <v>0</v>
          </cell>
          <cell r="Q76">
            <v>23.245330427098963</v>
          </cell>
          <cell r="R76">
            <v>0</v>
          </cell>
        </row>
        <row r="77">
          <cell r="A77" t="str">
            <v>Wicklund, Katie</v>
          </cell>
          <cell r="B77">
            <v>522.38893053973743</v>
          </cell>
          <cell r="C77">
            <v>178.49521335271203</v>
          </cell>
          <cell r="D77">
            <v>1423.78</v>
          </cell>
          <cell r="E77">
            <v>0</v>
          </cell>
          <cell r="F77">
            <v>0</v>
          </cell>
          <cell r="G77">
            <v>0</v>
          </cell>
          <cell r="H77">
            <v>0</v>
          </cell>
          <cell r="I77">
            <v>0</v>
          </cell>
          <cell r="J77">
            <v>0</v>
          </cell>
          <cell r="K77">
            <v>0</v>
          </cell>
          <cell r="L77">
            <v>0</v>
          </cell>
          <cell r="M77">
            <v>0</v>
          </cell>
          <cell r="N77">
            <v>0</v>
          </cell>
          <cell r="O77">
            <v>0</v>
          </cell>
          <cell r="P77">
            <v>0</v>
          </cell>
          <cell r="Q77">
            <v>16.271483348778055</v>
          </cell>
          <cell r="R77">
            <v>0</v>
          </cell>
        </row>
        <row r="78">
          <cell r="A78" t="str">
            <v>Wiggins, Chelsea</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32.656342590871617</v>
          </cell>
        </row>
        <row r="79">
          <cell r="A79" t="str">
            <v>Wynkoop, Beth</v>
          </cell>
          <cell r="B79">
            <v>0</v>
          </cell>
          <cell r="C79">
            <v>0</v>
          </cell>
          <cell r="D79">
            <v>0</v>
          </cell>
          <cell r="E79">
            <v>0</v>
          </cell>
          <cell r="F79">
            <v>0</v>
          </cell>
          <cell r="G79">
            <v>0</v>
          </cell>
          <cell r="H79">
            <v>118.7714283738339</v>
          </cell>
          <cell r="I79">
            <v>51.13681856453298</v>
          </cell>
          <cell r="J79">
            <v>0</v>
          </cell>
          <cell r="K79">
            <v>1268.7170024853315</v>
          </cell>
          <cell r="L79">
            <v>0</v>
          </cell>
          <cell r="M79">
            <v>0</v>
          </cell>
          <cell r="N79">
            <v>0</v>
          </cell>
          <cell r="O79">
            <v>0</v>
          </cell>
          <cell r="P79">
            <v>0</v>
          </cell>
          <cell r="Q79">
            <v>2.9271622074652894</v>
          </cell>
          <cell r="R79">
            <v>0</v>
          </cell>
        </row>
        <row r="88">
          <cell r="A88" t="str">
            <v>Ayllon Quiros, Juan Luis</v>
          </cell>
          <cell r="B88">
            <v>1509.85</v>
          </cell>
          <cell r="C88">
            <v>475.97</v>
          </cell>
          <cell r="D88">
            <v>0</v>
          </cell>
          <cell r="E88">
            <v>0</v>
          </cell>
          <cell r="F88">
            <v>0</v>
          </cell>
          <cell r="G88">
            <v>0</v>
          </cell>
          <cell r="H88">
            <v>0</v>
          </cell>
          <cell r="I88">
            <v>0</v>
          </cell>
          <cell r="J88">
            <v>0</v>
          </cell>
          <cell r="K88">
            <v>0</v>
          </cell>
          <cell r="L88">
            <v>0</v>
          </cell>
          <cell r="M88">
            <v>266.91000000000003</v>
          </cell>
          <cell r="N88">
            <v>0</v>
          </cell>
          <cell r="O88">
            <v>0</v>
          </cell>
          <cell r="P88">
            <v>0</v>
          </cell>
          <cell r="Q88">
            <v>64.73</v>
          </cell>
          <cell r="R88">
            <v>0</v>
          </cell>
        </row>
        <row r="89">
          <cell r="A89" t="str">
            <v>Englander, Leonard</v>
          </cell>
          <cell r="B89">
            <v>28.39</v>
          </cell>
          <cell r="C89">
            <v>13.229999999999999</v>
          </cell>
          <cell r="D89">
            <v>0</v>
          </cell>
          <cell r="E89">
            <v>13.440000000000001</v>
          </cell>
          <cell r="F89">
            <v>6.2700000000000005</v>
          </cell>
          <cell r="G89">
            <v>23.060000000000002</v>
          </cell>
          <cell r="H89">
            <v>0</v>
          </cell>
          <cell r="I89">
            <v>0</v>
          </cell>
          <cell r="J89">
            <v>0</v>
          </cell>
          <cell r="K89">
            <v>0</v>
          </cell>
          <cell r="L89">
            <v>0</v>
          </cell>
          <cell r="M89">
            <v>0</v>
          </cell>
          <cell r="N89">
            <v>0</v>
          </cell>
          <cell r="O89">
            <v>0</v>
          </cell>
          <cell r="P89">
            <v>0</v>
          </cell>
          <cell r="Q89">
            <v>0</v>
          </cell>
          <cell r="R89">
            <v>0</v>
          </cell>
        </row>
        <row r="90">
          <cell r="A90" t="str">
            <v>Firke, Marian</v>
          </cell>
          <cell r="B90">
            <v>0</v>
          </cell>
          <cell r="C90">
            <v>0</v>
          </cell>
          <cell r="D90">
            <v>0</v>
          </cell>
          <cell r="E90">
            <v>0</v>
          </cell>
          <cell r="F90">
            <v>0</v>
          </cell>
          <cell r="G90">
            <v>0</v>
          </cell>
          <cell r="H90">
            <v>0</v>
          </cell>
          <cell r="I90">
            <v>390.94999999999993</v>
          </cell>
          <cell r="J90">
            <v>1844.77</v>
          </cell>
          <cell r="K90">
            <v>0</v>
          </cell>
          <cell r="L90">
            <v>0</v>
          </cell>
          <cell r="M90">
            <v>66.81</v>
          </cell>
          <cell r="N90">
            <v>0</v>
          </cell>
          <cell r="O90">
            <v>0</v>
          </cell>
          <cell r="P90">
            <v>0</v>
          </cell>
          <cell r="Q90">
            <v>5.75</v>
          </cell>
          <cell r="R90">
            <v>0</v>
          </cell>
        </row>
        <row r="91">
          <cell r="A91" t="str">
            <v>Hendrick, Nyla</v>
          </cell>
          <cell r="B91">
            <v>798.96000000000015</v>
          </cell>
          <cell r="C91">
            <v>155.12</v>
          </cell>
          <cell r="D91">
            <v>0</v>
          </cell>
          <cell r="E91">
            <v>0</v>
          </cell>
          <cell r="F91">
            <v>0</v>
          </cell>
          <cell r="G91">
            <v>0</v>
          </cell>
          <cell r="H91">
            <v>682.4</v>
          </cell>
          <cell r="I91">
            <v>255.81000000000003</v>
          </cell>
          <cell r="J91">
            <v>194.37000000000003</v>
          </cell>
          <cell r="K91">
            <v>244.69</v>
          </cell>
          <cell r="L91">
            <v>103.58</v>
          </cell>
          <cell r="M91">
            <v>54.940000000000012</v>
          </cell>
          <cell r="N91">
            <v>5.24</v>
          </cell>
          <cell r="O91">
            <v>239.33000000000004</v>
          </cell>
          <cell r="P91">
            <v>143.57999999999998</v>
          </cell>
          <cell r="Q91">
            <v>66.36</v>
          </cell>
          <cell r="R91">
            <v>5.18</v>
          </cell>
        </row>
        <row r="92">
          <cell r="A92" t="str">
            <v>Hoskins, Alexandra</v>
          </cell>
          <cell r="B92">
            <v>24.32</v>
          </cell>
          <cell r="C92">
            <v>0</v>
          </cell>
          <cell r="D92">
            <v>0</v>
          </cell>
          <cell r="E92">
            <v>0</v>
          </cell>
          <cell r="F92">
            <v>0</v>
          </cell>
          <cell r="G92">
            <v>0</v>
          </cell>
          <cell r="H92">
            <v>0</v>
          </cell>
          <cell r="I92">
            <v>0</v>
          </cell>
          <cell r="J92">
            <v>0</v>
          </cell>
          <cell r="K92">
            <v>0</v>
          </cell>
          <cell r="L92">
            <v>0</v>
          </cell>
          <cell r="M92">
            <v>0</v>
          </cell>
          <cell r="N92">
            <v>0</v>
          </cell>
          <cell r="O92">
            <v>0</v>
          </cell>
          <cell r="P92">
            <v>2609.62</v>
          </cell>
          <cell r="Q92">
            <v>2.56</v>
          </cell>
          <cell r="R92">
            <v>0</v>
          </cell>
        </row>
        <row r="93">
          <cell r="A93" t="str">
            <v>Jordan, Lisae</v>
          </cell>
          <cell r="B93">
            <v>447.13</v>
          </cell>
          <cell r="C93">
            <v>182.53</v>
          </cell>
          <cell r="D93">
            <v>0</v>
          </cell>
          <cell r="E93">
            <v>0</v>
          </cell>
          <cell r="F93">
            <v>0</v>
          </cell>
          <cell r="G93">
            <v>185.60999999999999</v>
          </cell>
          <cell r="H93">
            <v>1885.05</v>
          </cell>
          <cell r="I93">
            <v>742.45</v>
          </cell>
          <cell r="J93">
            <v>0</v>
          </cell>
          <cell r="K93">
            <v>280.07000000000005</v>
          </cell>
          <cell r="L93">
            <v>76.180000000000007</v>
          </cell>
          <cell r="M93">
            <v>0</v>
          </cell>
          <cell r="N93">
            <v>0</v>
          </cell>
          <cell r="O93">
            <v>97.86</v>
          </cell>
          <cell r="P93">
            <v>673.51999999999987</v>
          </cell>
          <cell r="Q93">
            <v>373.97</v>
          </cell>
          <cell r="R93">
            <v>0</v>
          </cell>
        </row>
        <row r="94">
          <cell r="A94" t="str">
            <v>Korol-Evans, Tony</v>
          </cell>
          <cell r="B94">
            <v>635.37000000000012</v>
          </cell>
          <cell r="C94">
            <v>345.08</v>
          </cell>
          <cell r="D94">
            <v>0</v>
          </cell>
          <cell r="E94">
            <v>0</v>
          </cell>
          <cell r="F94">
            <v>0</v>
          </cell>
          <cell r="G94">
            <v>204.2</v>
          </cell>
          <cell r="H94">
            <v>1171.6099999999999</v>
          </cell>
          <cell r="I94">
            <v>357.03000000000003</v>
          </cell>
          <cell r="J94">
            <v>0</v>
          </cell>
          <cell r="K94">
            <v>603.54</v>
          </cell>
          <cell r="L94">
            <v>212.28</v>
          </cell>
          <cell r="M94">
            <v>405.42</v>
          </cell>
          <cell r="N94">
            <v>0</v>
          </cell>
          <cell r="O94">
            <v>79.689999999999984</v>
          </cell>
          <cell r="P94">
            <v>368.35</v>
          </cell>
          <cell r="Q94">
            <v>367.58</v>
          </cell>
          <cell r="R94">
            <v>0</v>
          </cell>
        </row>
        <row r="95">
          <cell r="A95" t="str">
            <v>Lueker, Jordyn</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row>
        <row r="96">
          <cell r="A96" t="str">
            <v>O'Neill, Meaghan</v>
          </cell>
          <cell r="B96">
            <v>187.99</v>
          </cell>
          <cell r="C96">
            <v>-1.8599999999999994</v>
          </cell>
          <cell r="D96">
            <v>0</v>
          </cell>
          <cell r="E96">
            <v>122.58000000000001</v>
          </cell>
          <cell r="F96">
            <v>197.24</v>
          </cell>
          <cell r="G96">
            <v>213.20999999999998</v>
          </cell>
          <cell r="H96">
            <v>0</v>
          </cell>
          <cell r="I96">
            <v>0</v>
          </cell>
          <cell r="J96">
            <v>0</v>
          </cell>
          <cell r="K96">
            <v>0</v>
          </cell>
          <cell r="L96">
            <v>0</v>
          </cell>
          <cell r="M96">
            <v>0</v>
          </cell>
          <cell r="N96">
            <v>0</v>
          </cell>
          <cell r="O96">
            <v>0</v>
          </cell>
          <cell r="P96">
            <v>0</v>
          </cell>
          <cell r="Q96">
            <v>1.99</v>
          </cell>
          <cell r="R96">
            <v>0</v>
          </cell>
        </row>
        <row r="97">
          <cell r="A97" t="str">
            <v>Price, Antonette</v>
          </cell>
          <cell r="B97">
            <v>1028.25</v>
          </cell>
          <cell r="C97">
            <v>88.88</v>
          </cell>
          <cell r="D97">
            <v>0</v>
          </cell>
          <cell r="E97">
            <v>239.32999999999998</v>
          </cell>
          <cell r="F97">
            <v>0</v>
          </cell>
          <cell r="G97">
            <v>535.39</v>
          </cell>
          <cell r="H97">
            <v>0</v>
          </cell>
          <cell r="I97">
            <v>0</v>
          </cell>
          <cell r="J97">
            <v>0</v>
          </cell>
          <cell r="K97">
            <v>0</v>
          </cell>
          <cell r="L97">
            <v>0</v>
          </cell>
          <cell r="M97">
            <v>0</v>
          </cell>
          <cell r="N97">
            <v>0</v>
          </cell>
          <cell r="O97">
            <v>0</v>
          </cell>
          <cell r="P97">
            <v>0</v>
          </cell>
          <cell r="Q97">
            <v>456.19</v>
          </cell>
          <cell r="R97">
            <v>0</v>
          </cell>
        </row>
        <row r="98">
          <cell r="A98" t="str">
            <v>Reynolds, Asha</v>
          </cell>
          <cell r="B98">
            <v>72.95</v>
          </cell>
          <cell r="C98">
            <v>17.57</v>
          </cell>
          <cell r="D98">
            <v>0</v>
          </cell>
          <cell r="E98">
            <v>40.800000000000004</v>
          </cell>
          <cell r="F98">
            <v>0.42</v>
          </cell>
          <cell r="G98">
            <v>66.55</v>
          </cell>
          <cell r="H98">
            <v>17.02</v>
          </cell>
          <cell r="I98">
            <v>0</v>
          </cell>
          <cell r="J98">
            <v>0</v>
          </cell>
          <cell r="K98">
            <v>0</v>
          </cell>
          <cell r="L98">
            <v>0</v>
          </cell>
          <cell r="M98">
            <v>2.5100000000000002</v>
          </cell>
          <cell r="N98">
            <v>0</v>
          </cell>
          <cell r="O98">
            <v>0</v>
          </cell>
          <cell r="P98">
            <v>23.900000000000002</v>
          </cell>
          <cell r="Q98">
            <v>3.2800000000000002</v>
          </cell>
          <cell r="R98">
            <v>0</v>
          </cell>
        </row>
        <row r="99">
          <cell r="A99" t="str">
            <v>Rivera, Arianna</v>
          </cell>
          <cell r="B99">
            <v>0</v>
          </cell>
          <cell r="C99">
            <v>0</v>
          </cell>
          <cell r="D99">
            <v>0</v>
          </cell>
          <cell r="E99">
            <v>0</v>
          </cell>
          <cell r="F99">
            <v>0</v>
          </cell>
          <cell r="G99">
            <v>0</v>
          </cell>
          <cell r="H99">
            <v>0</v>
          </cell>
          <cell r="I99">
            <v>234.61</v>
          </cell>
          <cell r="J99">
            <v>0</v>
          </cell>
          <cell r="K99">
            <v>502.28000000000003</v>
          </cell>
          <cell r="L99">
            <v>859.68000000000006</v>
          </cell>
          <cell r="M99">
            <v>413.61</v>
          </cell>
          <cell r="N99">
            <v>0</v>
          </cell>
          <cell r="O99">
            <v>0</v>
          </cell>
          <cell r="P99">
            <v>403.79</v>
          </cell>
          <cell r="Q99">
            <v>53.19</v>
          </cell>
          <cell r="R99">
            <v>0</v>
          </cell>
        </row>
        <row r="100">
          <cell r="A100" t="str">
            <v>Sternberg-Lamb, Jeanette</v>
          </cell>
          <cell r="B100">
            <v>1152.6399999999999</v>
          </cell>
          <cell r="C100">
            <v>578.79999999999995</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A101" t="str">
            <v>Turner, Rebecca</v>
          </cell>
          <cell r="B101">
            <v>0</v>
          </cell>
          <cell r="C101">
            <v>0</v>
          </cell>
          <cell r="D101">
            <v>0</v>
          </cell>
          <cell r="E101">
            <v>0</v>
          </cell>
          <cell r="F101">
            <v>0</v>
          </cell>
          <cell r="G101">
            <v>0</v>
          </cell>
          <cell r="H101">
            <v>0</v>
          </cell>
          <cell r="I101">
            <v>0</v>
          </cell>
          <cell r="J101">
            <v>0</v>
          </cell>
          <cell r="K101">
            <v>0</v>
          </cell>
          <cell r="L101">
            <v>0</v>
          </cell>
          <cell r="M101">
            <v>0</v>
          </cell>
          <cell r="N101">
            <v>0</v>
          </cell>
          <cell r="O101">
            <v>2302.41</v>
          </cell>
          <cell r="P101">
            <v>0</v>
          </cell>
          <cell r="Q101">
            <v>25.91</v>
          </cell>
          <cell r="R101">
            <v>0</v>
          </cell>
        </row>
        <row r="102">
          <cell r="A102" t="str">
            <v>Wicklund, Katie</v>
          </cell>
          <cell r="B102">
            <v>610.51</v>
          </cell>
          <cell r="C102">
            <v>205.27</v>
          </cell>
          <cell r="D102">
            <v>1712.61</v>
          </cell>
          <cell r="E102">
            <v>0</v>
          </cell>
          <cell r="F102">
            <v>0</v>
          </cell>
          <cell r="G102">
            <v>0</v>
          </cell>
          <cell r="H102">
            <v>0</v>
          </cell>
          <cell r="I102">
            <v>0</v>
          </cell>
          <cell r="J102">
            <v>0</v>
          </cell>
          <cell r="K102">
            <v>0</v>
          </cell>
          <cell r="L102">
            <v>0</v>
          </cell>
          <cell r="M102">
            <v>0</v>
          </cell>
          <cell r="N102">
            <v>0</v>
          </cell>
          <cell r="O102">
            <v>0</v>
          </cell>
          <cell r="P102">
            <v>0</v>
          </cell>
          <cell r="Q102">
            <v>21.31</v>
          </cell>
          <cell r="R102">
            <v>0</v>
          </cell>
        </row>
        <row r="103">
          <cell r="A103" t="str">
            <v>Wiggins, Chelsea</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A104" t="str">
            <v>Wynkoop, Beth</v>
          </cell>
          <cell r="B104">
            <v>0</v>
          </cell>
          <cell r="C104">
            <v>0</v>
          </cell>
          <cell r="D104">
            <v>0</v>
          </cell>
          <cell r="E104">
            <v>0</v>
          </cell>
          <cell r="F104">
            <v>0</v>
          </cell>
          <cell r="G104">
            <v>0</v>
          </cell>
          <cell r="H104">
            <v>164.27</v>
          </cell>
          <cell r="I104">
            <v>77.22999999999999</v>
          </cell>
          <cell r="J104">
            <v>0</v>
          </cell>
          <cell r="K104">
            <v>2273.9100000000003</v>
          </cell>
          <cell r="L104">
            <v>0</v>
          </cell>
          <cell r="M104">
            <v>0</v>
          </cell>
          <cell r="N104">
            <v>0</v>
          </cell>
          <cell r="O104">
            <v>0</v>
          </cell>
          <cell r="P104">
            <v>0</v>
          </cell>
          <cell r="Q104">
            <v>9.4500000000000011</v>
          </cell>
          <cell r="R104">
            <v>0</v>
          </cell>
        </row>
      </sheetData>
      <sheetData sheetId="8" refreshError="1"/>
      <sheetData sheetId="9" refreshError="1"/>
      <sheetData sheetId="10" refreshError="1"/>
      <sheetData sheetId="11" refreshError="1"/>
      <sheetData sheetId="12">
        <row r="3">
          <cell r="A3" t="str">
            <v>7010-01 ｷ Attorney</v>
          </cell>
          <cell r="B3">
            <v>34986.009999999995</v>
          </cell>
          <cell r="C3">
            <v>8445.66</v>
          </cell>
          <cell r="D3">
            <v>0</v>
          </cell>
          <cell r="E3">
            <v>13935.86</v>
          </cell>
          <cell r="F3">
            <v>3150.99</v>
          </cell>
          <cell r="G3">
            <v>22611.46</v>
          </cell>
          <cell r="H3">
            <v>13409.37</v>
          </cell>
          <cell r="I3">
            <v>4500.01</v>
          </cell>
          <cell r="J3">
            <v>0</v>
          </cell>
          <cell r="K3">
            <v>1641.87</v>
          </cell>
          <cell r="L3">
            <v>427.91</v>
          </cell>
          <cell r="M3">
            <v>285.82</v>
          </cell>
          <cell r="N3">
            <v>2519.2199999999998</v>
          </cell>
          <cell r="O3">
            <v>22813.86</v>
          </cell>
          <cell r="P3">
            <v>31976.33</v>
          </cell>
          <cell r="Q3">
            <v>2762.05</v>
          </cell>
          <cell r="R3">
            <v>394.83</v>
          </cell>
        </row>
        <row r="4">
          <cell r="A4" t="str">
            <v>7010-02 ｷ Paralegals</v>
          </cell>
          <cell r="B4">
            <v>17709.47</v>
          </cell>
          <cell r="C4">
            <v>7960.15</v>
          </cell>
          <cell r="D4">
            <v>14417.47</v>
          </cell>
          <cell r="E4">
            <v>0</v>
          </cell>
          <cell r="F4">
            <v>0</v>
          </cell>
          <cell r="G4">
            <v>922.2</v>
          </cell>
          <cell r="H4">
            <v>0</v>
          </cell>
          <cell r="I4">
            <v>0</v>
          </cell>
          <cell r="J4">
            <v>0</v>
          </cell>
          <cell r="K4">
            <v>0</v>
          </cell>
          <cell r="L4">
            <v>0</v>
          </cell>
          <cell r="M4">
            <v>0</v>
          </cell>
          <cell r="N4">
            <v>0</v>
          </cell>
          <cell r="O4">
            <v>0</v>
          </cell>
          <cell r="P4">
            <v>0</v>
          </cell>
          <cell r="Q4">
            <v>109.32</v>
          </cell>
          <cell r="R4">
            <v>0</v>
          </cell>
        </row>
        <row r="5">
          <cell r="A5" t="str">
            <v>7010-03 ｷ Program/Finance</v>
          </cell>
          <cell r="B5">
            <v>6887.52</v>
          </cell>
          <cell r="C5">
            <v>1274.72</v>
          </cell>
          <cell r="D5">
            <v>0</v>
          </cell>
          <cell r="E5">
            <v>0</v>
          </cell>
          <cell r="F5">
            <v>0</v>
          </cell>
          <cell r="G5">
            <v>0</v>
          </cell>
          <cell r="H5">
            <v>12362.15</v>
          </cell>
          <cell r="I5">
            <v>8975.5400000000009</v>
          </cell>
          <cell r="J5">
            <v>15817.97</v>
          </cell>
          <cell r="K5">
            <v>21373.37</v>
          </cell>
          <cell r="L5">
            <v>7566.68</v>
          </cell>
          <cell r="M5">
            <v>6693.09</v>
          </cell>
          <cell r="N5">
            <v>298.42</v>
          </cell>
          <cell r="O5">
            <v>-98.9</v>
          </cell>
          <cell r="P5">
            <v>2986.75</v>
          </cell>
          <cell r="Q5">
            <v>2248.21</v>
          </cell>
          <cell r="R5">
            <v>44.9</v>
          </cell>
        </row>
        <row r="6">
          <cell r="A6" t="str">
            <v>7030 ｷ Dental Insurance</v>
          </cell>
          <cell r="B6">
            <v>607.27</v>
          </cell>
          <cell r="C6">
            <v>181.32</v>
          </cell>
          <cell r="D6">
            <v>144.26</v>
          </cell>
          <cell r="E6">
            <v>76.87</v>
          </cell>
          <cell r="F6">
            <v>20.92</v>
          </cell>
          <cell r="G6">
            <v>158.18</v>
          </cell>
          <cell r="H6">
            <v>238.88</v>
          </cell>
          <cell r="I6">
            <v>139.68</v>
          </cell>
          <cell r="J6">
            <v>192.16</v>
          </cell>
          <cell r="K6">
            <v>305.13</v>
          </cell>
          <cell r="L6">
            <v>98.65</v>
          </cell>
          <cell r="M6">
            <v>94.6</v>
          </cell>
          <cell r="N6">
            <v>25.37</v>
          </cell>
          <cell r="O6">
            <v>218.55</v>
          </cell>
          <cell r="P6">
            <v>362.07</v>
          </cell>
          <cell r="Q6">
            <v>95.18</v>
          </cell>
          <cell r="R6">
            <v>0.43</v>
          </cell>
        </row>
        <row r="7">
          <cell r="A7" t="str">
            <v>7035 ｷ Vision Insurance</v>
          </cell>
          <cell r="B7">
            <v>84.410000000000011</v>
          </cell>
          <cell r="C7">
            <v>26.19</v>
          </cell>
          <cell r="D7">
            <v>20.12</v>
          </cell>
          <cell r="E7">
            <v>10.79</v>
          </cell>
          <cell r="F7">
            <v>2.94</v>
          </cell>
          <cell r="G7">
            <v>22.68</v>
          </cell>
          <cell r="H7">
            <v>35.090000000000003</v>
          </cell>
          <cell r="I7">
            <v>19.920000000000002</v>
          </cell>
          <cell r="J7">
            <v>25.87</v>
          </cell>
          <cell r="K7">
            <v>43.73</v>
          </cell>
          <cell r="L7">
            <v>14.62</v>
          </cell>
          <cell r="M7">
            <v>13.3</v>
          </cell>
          <cell r="N7">
            <v>3.57</v>
          </cell>
          <cell r="O7">
            <v>30.12</v>
          </cell>
          <cell r="P7">
            <v>49.02</v>
          </cell>
          <cell r="Q7">
            <v>14.14</v>
          </cell>
          <cell r="R7">
            <v>0.05</v>
          </cell>
        </row>
        <row r="8">
          <cell r="A8" t="str">
            <v>7040 ｷ Medical Insurance</v>
          </cell>
          <cell r="B8">
            <v>5656.1799999999994</v>
          </cell>
          <cell r="C8">
            <v>1829.07</v>
          </cell>
          <cell r="D8">
            <v>1544.34</v>
          </cell>
          <cell r="E8">
            <v>327.58</v>
          </cell>
          <cell r="F8">
            <v>180.07</v>
          </cell>
          <cell r="G8">
            <v>1011.18</v>
          </cell>
          <cell r="H8">
            <v>3489.65</v>
          </cell>
          <cell r="I8">
            <v>1880.34</v>
          </cell>
          <cell r="J8">
            <v>1818.78</v>
          </cell>
          <cell r="K8">
            <v>3560.77</v>
          </cell>
          <cell r="L8">
            <v>1214.71</v>
          </cell>
          <cell r="M8">
            <v>872.97</v>
          </cell>
          <cell r="N8">
            <v>288.64999999999998</v>
          </cell>
          <cell r="O8">
            <v>2138.89</v>
          </cell>
          <cell r="P8">
            <v>3703.02</v>
          </cell>
          <cell r="Q8">
            <v>1294.6600000000001</v>
          </cell>
          <cell r="R8">
            <v>4.7</v>
          </cell>
        </row>
        <row r="9">
          <cell r="A9" t="str">
            <v>7050 ｷ Payroll taxes</v>
          </cell>
          <cell r="B9">
            <v>5526.92</v>
          </cell>
          <cell r="C9">
            <v>1639.51</v>
          </cell>
          <cell r="D9">
            <v>1324.28</v>
          </cell>
          <cell r="E9">
            <v>1253.25</v>
          </cell>
          <cell r="F9">
            <v>279.08999999999997</v>
          </cell>
          <cell r="G9">
            <v>2147.7399999999998</v>
          </cell>
          <cell r="H9">
            <v>2360.9899999999998</v>
          </cell>
          <cell r="I9">
            <v>1241.72</v>
          </cell>
          <cell r="J9">
            <v>1459.77</v>
          </cell>
          <cell r="K9">
            <v>2144.4499999999998</v>
          </cell>
          <cell r="L9">
            <v>749.01</v>
          </cell>
          <cell r="M9">
            <v>529.11</v>
          </cell>
          <cell r="N9">
            <v>232.55</v>
          </cell>
          <cell r="O9">
            <v>2106.13</v>
          </cell>
          <cell r="P9">
            <v>3250.79</v>
          </cell>
          <cell r="Q9">
            <v>487.8</v>
          </cell>
          <cell r="R9">
            <v>36.369999999999997</v>
          </cell>
        </row>
        <row r="10">
          <cell r="A10" t="str">
            <v>7060 ｷ Subcontractors</v>
          </cell>
          <cell r="B10">
            <v>0</v>
          </cell>
          <cell r="C10">
            <v>3925</v>
          </cell>
          <cell r="D10">
            <v>0</v>
          </cell>
          <cell r="E10">
            <v>0</v>
          </cell>
          <cell r="F10">
            <v>0</v>
          </cell>
          <cell r="G10">
            <v>0</v>
          </cell>
          <cell r="H10">
            <v>0</v>
          </cell>
          <cell r="I10">
            <v>0</v>
          </cell>
          <cell r="J10">
            <v>0</v>
          </cell>
          <cell r="K10">
            <v>0</v>
          </cell>
          <cell r="L10">
            <v>0</v>
          </cell>
          <cell r="M10">
            <v>3250</v>
          </cell>
          <cell r="N10">
            <v>0</v>
          </cell>
          <cell r="O10">
            <v>0</v>
          </cell>
          <cell r="P10">
            <v>0</v>
          </cell>
          <cell r="Q10">
            <v>0</v>
          </cell>
          <cell r="R10">
            <v>0</v>
          </cell>
        </row>
        <row r="11">
          <cell r="A11" t="str">
            <v>7070 ｷ Payroll Processing Fee</v>
          </cell>
          <cell r="B11">
            <v>428.7</v>
          </cell>
          <cell r="C11">
            <v>118.6</v>
          </cell>
          <cell r="D11">
            <v>99.5</v>
          </cell>
          <cell r="E11">
            <v>92.59</v>
          </cell>
          <cell r="F11">
            <v>21.03</v>
          </cell>
          <cell r="G11">
            <v>170.32</v>
          </cell>
          <cell r="H11">
            <v>183.44</v>
          </cell>
          <cell r="I11">
            <v>93.79</v>
          </cell>
          <cell r="J11">
            <v>112.69</v>
          </cell>
          <cell r="K11">
            <v>157.9</v>
          </cell>
          <cell r="L11">
            <v>52.37</v>
          </cell>
          <cell r="M11">
            <v>50.4</v>
          </cell>
          <cell r="N11">
            <v>0.46</v>
          </cell>
          <cell r="O11">
            <v>178.79</v>
          </cell>
          <cell r="P11">
            <v>326.27</v>
          </cell>
          <cell r="Q11">
            <v>38.86</v>
          </cell>
          <cell r="R11">
            <v>0</v>
          </cell>
        </row>
        <row r="12">
          <cell r="A12" t="str">
            <v>7510 ｷ Audit</v>
          </cell>
          <cell r="B12">
            <v>1531.63</v>
          </cell>
          <cell r="C12">
            <v>175.85</v>
          </cell>
          <cell r="D12">
            <v>0</v>
          </cell>
          <cell r="E12">
            <v>0</v>
          </cell>
          <cell r="F12">
            <v>0</v>
          </cell>
          <cell r="G12">
            <v>0</v>
          </cell>
          <cell r="H12">
            <v>459.67</v>
          </cell>
          <cell r="I12">
            <v>166.66</v>
          </cell>
          <cell r="J12">
            <v>430</v>
          </cell>
          <cell r="K12">
            <v>269.55</v>
          </cell>
          <cell r="L12">
            <v>166.64</v>
          </cell>
          <cell r="M12">
            <v>0</v>
          </cell>
          <cell r="N12">
            <v>0</v>
          </cell>
          <cell r="O12">
            <v>0</v>
          </cell>
          <cell r="P12">
            <v>0</v>
          </cell>
          <cell r="Q12">
            <v>0</v>
          </cell>
          <cell r="R12">
            <v>0</v>
          </cell>
        </row>
        <row r="13">
          <cell r="A13" t="str">
            <v>7530 ｷ Graphic Design</v>
          </cell>
          <cell r="B13">
            <v>0</v>
          </cell>
          <cell r="C13">
            <v>0</v>
          </cell>
          <cell r="D13">
            <v>0</v>
          </cell>
          <cell r="E13">
            <v>0</v>
          </cell>
          <cell r="F13">
            <v>0</v>
          </cell>
          <cell r="G13">
            <v>0</v>
          </cell>
          <cell r="H13">
            <v>0</v>
          </cell>
          <cell r="I13">
            <v>0</v>
          </cell>
          <cell r="J13">
            <v>435</v>
          </cell>
          <cell r="K13">
            <v>0</v>
          </cell>
          <cell r="L13">
            <v>0</v>
          </cell>
          <cell r="M13">
            <v>0</v>
          </cell>
          <cell r="N13">
            <v>0</v>
          </cell>
          <cell r="O13">
            <v>0</v>
          </cell>
          <cell r="P13">
            <v>0</v>
          </cell>
          <cell r="Q13">
            <v>0</v>
          </cell>
          <cell r="R13">
            <v>0</v>
          </cell>
        </row>
        <row r="14">
          <cell r="A14" t="str">
            <v>7540 ｷ Low Bono Attorneys</v>
          </cell>
        </row>
        <row r="15">
          <cell r="A15" t="str">
            <v>7550 ｷ Lobbying</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100</v>
          </cell>
          <cell r="R15">
            <v>0</v>
          </cell>
        </row>
        <row r="16">
          <cell r="A16" t="str">
            <v>7595 ｷ Conference Production Expenses</v>
          </cell>
          <cell r="B16">
            <v>0</v>
          </cell>
          <cell r="C16">
            <v>0</v>
          </cell>
          <cell r="D16">
            <v>0</v>
          </cell>
          <cell r="E16">
            <v>0</v>
          </cell>
          <cell r="F16">
            <v>0</v>
          </cell>
          <cell r="G16">
            <v>0</v>
          </cell>
          <cell r="H16">
            <v>0</v>
          </cell>
          <cell r="I16">
            <v>0</v>
          </cell>
          <cell r="J16">
            <v>0</v>
          </cell>
          <cell r="K16">
            <v>0</v>
          </cell>
          <cell r="L16">
            <v>0</v>
          </cell>
          <cell r="M16">
            <v>6864.98</v>
          </cell>
          <cell r="N16">
            <v>0</v>
          </cell>
          <cell r="O16">
            <v>0</v>
          </cell>
          <cell r="P16">
            <v>0</v>
          </cell>
          <cell r="Q16">
            <v>0</v>
          </cell>
          <cell r="R16">
            <v>0</v>
          </cell>
        </row>
        <row r="17">
          <cell r="A17" t="str">
            <v>8105 ｷ Office Supplies - SALI</v>
          </cell>
          <cell r="B17">
            <v>552.65</v>
          </cell>
          <cell r="C17">
            <v>554.89</v>
          </cell>
          <cell r="D17">
            <v>0</v>
          </cell>
          <cell r="E17">
            <v>0</v>
          </cell>
          <cell r="F17">
            <v>0</v>
          </cell>
          <cell r="G17">
            <v>243.3</v>
          </cell>
          <cell r="H17">
            <v>148.34</v>
          </cell>
          <cell r="I17">
            <v>42.21</v>
          </cell>
          <cell r="J17">
            <v>9.25</v>
          </cell>
          <cell r="K17">
            <v>50.48</v>
          </cell>
          <cell r="L17">
            <v>11.11</v>
          </cell>
          <cell r="M17">
            <v>0</v>
          </cell>
          <cell r="N17">
            <v>4.7300000000000004</v>
          </cell>
          <cell r="O17">
            <v>3.26</v>
          </cell>
          <cell r="P17">
            <v>30.17</v>
          </cell>
          <cell r="Q17">
            <v>63.36</v>
          </cell>
          <cell r="R17">
            <v>34.619999999999997</v>
          </cell>
        </row>
        <row r="18">
          <cell r="A18" t="str">
            <v>8110 ｷ Office Supplies</v>
          </cell>
          <cell r="B18">
            <v>452.51</v>
          </cell>
          <cell r="C18">
            <v>32.32</v>
          </cell>
          <cell r="D18">
            <v>0</v>
          </cell>
          <cell r="E18">
            <v>0</v>
          </cell>
          <cell r="F18">
            <v>0</v>
          </cell>
          <cell r="G18">
            <v>24.99</v>
          </cell>
          <cell r="H18">
            <v>257.19</v>
          </cell>
          <cell r="I18">
            <v>106.67</v>
          </cell>
          <cell r="J18">
            <v>558.20000000000005</v>
          </cell>
          <cell r="K18">
            <v>460.68</v>
          </cell>
          <cell r="L18">
            <v>295.70999999999998</v>
          </cell>
          <cell r="M18">
            <v>573.27</v>
          </cell>
          <cell r="N18">
            <v>91.12</v>
          </cell>
          <cell r="O18">
            <v>63.23</v>
          </cell>
          <cell r="P18">
            <v>824.59</v>
          </cell>
          <cell r="Q18">
            <v>46.78</v>
          </cell>
          <cell r="R18">
            <v>0</v>
          </cell>
        </row>
        <row r="19">
          <cell r="A19" t="str">
            <v>8111 ｷ Postage</v>
          </cell>
          <cell r="B19">
            <v>363.19000000000005</v>
          </cell>
          <cell r="C19">
            <v>307.99</v>
          </cell>
          <cell r="D19">
            <v>0</v>
          </cell>
          <cell r="E19">
            <v>0</v>
          </cell>
          <cell r="F19">
            <v>0</v>
          </cell>
          <cell r="G19">
            <v>62.85</v>
          </cell>
          <cell r="H19">
            <v>80.97</v>
          </cell>
          <cell r="I19">
            <v>20.98</v>
          </cell>
          <cell r="J19">
            <v>337.59000000000003</v>
          </cell>
          <cell r="K19">
            <v>82.98</v>
          </cell>
          <cell r="L19">
            <v>63.41</v>
          </cell>
          <cell r="M19">
            <v>8.1300000000000008</v>
          </cell>
          <cell r="N19">
            <v>0.48</v>
          </cell>
          <cell r="O19">
            <v>2.77</v>
          </cell>
          <cell r="P19">
            <v>646.16</v>
          </cell>
          <cell r="Q19">
            <v>125.71</v>
          </cell>
          <cell r="R19">
            <v>0</v>
          </cell>
        </row>
        <row r="20">
          <cell r="A20" t="str">
            <v>8120 ｷ Library &amp; Associations</v>
          </cell>
          <cell r="B20">
            <v>553.98</v>
          </cell>
          <cell r="C20">
            <v>212.91</v>
          </cell>
          <cell r="D20">
            <v>0</v>
          </cell>
          <cell r="E20">
            <v>0</v>
          </cell>
          <cell r="F20">
            <v>0</v>
          </cell>
          <cell r="G20">
            <v>318.5</v>
          </cell>
          <cell r="H20">
            <v>0</v>
          </cell>
          <cell r="I20">
            <v>700</v>
          </cell>
          <cell r="J20">
            <v>0</v>
          </cell>
          <cell r="K20">
            <v>0</v>
          </cell>
          <cell r="L20">
            <v>0</v>
          </cell>
          <cell r="M20">
            <v>0</v>
          </cell>
          <cell r="N20">
            <v>0</v>
          </cell>
          <cell r="O20">
            <v>0</v>
          </cell>
          <cell r="P20">
            <v>312</v>
          </cell>
          <cell r="Q20">
            <v>589</v>
          </cell>
          <cell r="R20">
            <v>0</v>
          </cell>
        </row>
        <row r="21">
          <cell r="A21" t="str">
            <v>8130 ｷ Outreach Communications</v>
          </cell>
          <cell r="B21">
            <v>0</v>
          </cell>
          <cell r="C21">
            <v>0</v>
          </cell>
          <cell r="D21">
            <v>0</v>
          </cell>
          <cell r="E21">
            <v>0</v>
          </cell>
          <cell r="F21">
            <v>0</v>
          </cell>
          <cell r="G21">
            <v>0</v>
          </cell>
          <cell r="H21">
            <v>80</v>
          </cell>
          <cell r="I21">
            <v>0</v>
          </cell>
          <cell r="J21">
            <v>1466.2</v>
          </cell>
          <cell r="K21">
            <v>0</v>
          </cell>
          <cell r="L21">
            <v>0</v>
          </cell>
          <cell r="M21">
            <v>0</v>
          </cell>
          <cell r="N21">
            <v>0</v>
          </cell>
          <cell r="O21">
            <v>0</v>
          </cell>
          <cell r="P21">
            <v>69</v>
          </cell>
          <cell r="Q21">
            <v>100</v>
          </cell>
          <cell r="R21">
            <v>0</v>
          </cell>
        </row>
        <row r="22">
          <cell r="A22" t="str">
            <v>8140 ｷ Printing &amp; copying</v>
          </cell>
          <cell r="B22">
            <v>1787.95</v>
          </cell>
          <cell r="C22">
            <v>186.93</v>
          </cell>
          <cell r="D22">
            <v>0</v>
          </cell>
          <cell r="E22">
            <v>4116.74</v>
          </cell>
          <cell r="F22">
            <v>0</v>
          </cell>
          <cell r="G22">
            <v>188.78</v>
          </cell>
          <cell r="H22">
            <v>0</v>
          </cell>
          <cell r="I22">
            <v>0</v>
          </cell>
          <cell r="J22">
            <v>2228</v>
          </cell>
          <cell r="K22">
            <v>0</v>
          </cell>
          <cell r="L22">
            <v>0</v>
          </cell>
          <cell r="M22">
            <v>1514</v>
          </cell>
          <cell r="N22">
            <v>0</v>
          </cell>
          <cell r="O22">
            <v>0</v>
          </cell>
          <cell r="P22">
            <v>2500</v>
          </cell>
          <cell r="Q22">
            <v>150</v>
          </cell>
          <cell r="R22">
            <v>0</v>
          </cell>
        </row>
        <row r="23">
          <cell r="A23" t="str">
            <v>8150 ｷ Office Equipment</v>
          </cell>
        </row>
        <row r="24">
          <cell r="A24" t="str">
            <v>8151 ｷ Equipment repair &amp; main.</v>
          </cell>
          <cell r="B24">
            <v>124.03</v>
          </cell>
          <cell r="C24">
            <v>90.53</v>
          </cell>
          <cell r="D24">
            <v>0</v>
          </cell>
          <cell r="E24">
            <v>0</v>
          </cell>
          <cell r="F24">
            <v>0</v>
          </cell>
          <cell r="G24">
            <v>54.75</v>
          </cell>
          <cell r="H24">
            <v>139.37</v>
          </cell>
          <cell r="I24">
            <v>24.87</v>
          </cell>
          <cell r="J24">
            <v>62.33</v>
          </cell>
          <cell r="K24">
            <v>0</v>
          </cell>
          <cell r="L24">
            <v>0</v>
          </cell>
          <cell r="M24">
            <v>0</v>
          </cell>
          <cell r="N24">
            <v>0</v>
          </cell>
          <cell r="O24">
            <v>-43.01</v>
          </cell>
          <cell r="P24">
            <v>75.13</v>
          </cell>
          <cell r="Q24">
            <v>171.95</v>
          </cell>
          <cell r="R24">
            <v>0</v>
          </cell>
        </row>
        <row r="25">
          <cell r="A25" t="str">
            <v>8152 ｷ Equipment Purchase &amp; Lease</v>
          </cell>
          <cell r="B25">
            <v>0</v>
          </cell>
          <cell r="C25">
            <v>0</v>
          </cell>
          <cell r="D25">
            <v>0</v>
          </cell>
          <cell r="E25">
            <v>0</v>
          </cell>
          <cell r="F25">
            <v>0</v>
          </cell>
          <cell r="G25">
            <v>0</v>
          </cell>
          <cell r="H25">
            <v>0</v>
          </cell>
          <cell r="I25">
            <v>0</v>
          </cell>
          <cell r="J25">
            <v>0</v>
          </cell>
          <cell r="K25">
            <v>0</v>
          </cell>
          <cell r="L25">
            <v>6.72</v>
          </cell>
          <cell r="M25">
            <v>0</v>
          </cell>
          <cell r="N25">
            <v>0</v>
          </cell>
          <cell r="O25">
            <v>0</v>
          </cell>
          <cell r="P25">
            <v>0</v>
          </cell>
          <cell r="Q25">
            <v>0</v>
          </cell>
          <cell r="R25">
            <v>0</v>
          </cell>
        </row>
        <row r="26">
          <cell r="A26" t="str">
            <v>8160 ｷ Staff development</v>
          </cell>
          <cell r="B26">
            <v>445</v>
          </cell>
          <cell r="C26">
            <v>25</v>
          </cell>
          <cell r="D26">
            <v>0</v>
          </cell>
          <cell r="E26">
            <v>0</v>
          </cell>
          <cell r="F26">
            <v>0</v>
          </cell>
          <cell r="G26">
            <v>0</v>
          </cell>
          <cell r="H26">
            <v>545</v>
          </cell>
          <cell r="I26">
            <v>0</v>
          </cell>
          <cell r="J26">
            <v>624.92999999999995</v>
          </cell>
          <cell r="K26">
            <v>0</v>
          </cell>
          <cell r="L26">
            <v>0</v>
          </cell>
          <cell r="M26">
            <v>0</v>
          </cell>
          <cell r="N26">
            <v>0</v>
          </cell>
          <cell r="O26">
            <v>0</v>
          </cell>
          <cell r="P26">
            <v>250</v>
          </cell>
          <cell r="Q26">
            <v>250</v>
          </cell>
          <cell r="R26">
            <v>0</v>
          </cell>
        </row>
        <row r="27">
          <cell r="A27" t="str">
            <v>8171 ｷ Credit Card Processing Fees</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640.41999999999996</v>
          </cell>
          <cell r="R27">
            <v>0</v>
          </cell>
        </row>
        <row r="28">
          <cell r="A28" t="str">
            <v>8185 ｷ Malpractice &amp; Ancillary</v>
          </cell>
          <cell r="B28">
            <v>2027.04</v>
          </cell>
          <cell r="C28">
            <v>322.5</v>
          </cell>
          <cell r="D28">
            <v>0</v>
          </cell>
          <cell r="E28">
            <v>0</v>
          </cell>
          <cell r="F28">
            <v>0</v>
          </cell>
          <cell r="G28">
            <v>1032.5</v>
          </cell>
          <cell r="H28">
            <v>0</v>
          </cell>
          <cell r="I28">
            <v>0</v>
          </cell>
          <cell r="J28">
            <v>0</v>
          </cell>
          <cell r="K28">
            <v>0</v>
          </cell>
          <cell r="L28">
            <v>0</v>
          </cell>
          <cell r="M28">
            <v>0</v>
          </cell>
          <cell r="N28">
            <v>0</v>
          </cell>
          <cell r="O28">
            <v>319.94</v>
          </cell>
          <cell r="P28">
            <v>368.72</v>
          </cell>
          <cell r="Q28">
            <v>0</v>
          </cell>
          <cell r="R28">
            <v>0</v>
          </cell>
        </row>
        <row r="29">
          <cell r="A29" t="str">
            <v>8190 ｷ Litigation costs</v>
          </cell>
          <cell r="B29">
            <v>348.7</v>
          </cell>
          <cell r="C29">
            <v>333.19</v>
          </cell>
          <cell r="D29">
            <v>0</v>
          </cell>
          <cell r="E29">
            <v>0</v>
          </cell>
          <cell r="F29">
            <v>0</v>
          </cell>
          <cell r="G29">
            <v>23.5</v>
          </cell>
          <cell r="H29">
            <v>0</v>
          </cell>
          <cell r="I29">
            <v>0</v>
          </cell>
          <cell r="J29">
            <v>0</v>
          </cell>
          <cell r="K29">
            <v>0</v>
          </cell>
          <cell r="L29">
            <v>0</v>
          </cell>
          <cell r="M29">
            <v>0</v>
          </cell>
          <cell r="N29">
            <v>0</v>
          </cell>
          <cell r="O29">
            <v>0</v>
          </cell>
          <cell r="P29">
            <v>0</v>
          </cell>
          <cell r="Q29">
            <v>0</v>
          </cell>
          <cell r="R29">
            <v>0</v>
          </cell>
        </row>
        <row r="30">
          <cell r="A30" t="str">
            <v>8200 ｷ Occupancy expenses</v>
          </cell>
        </row>
        <row r="31">
          <cell r="A31" t="str">
            <v>8210 ｷ Office Rent</v>
          </cell>
          <cell r="B31">
            <v>232.54</v>
          </cell>
          <cell r="C31">
            <v>43.82</v>
          </cell>
          <cell r="D31">
            <v>0</v>
          </cell>
          <cell r="E31">
            <v>0</v>
          </cell>
          <cell r="F31">
            <v>0</v>
          </cell>
          <cell r="G31">
            <v>0</v>
          </cell>
          <cell r="H31">
            <v>258.52999999999997</v>
          </cell>
          <cell r="I31">
            <v>322.05</v>
          </cell>
          <cell r="J31">
            <v>605.05999999999995</v>
          </cell>
          <cell r="K31">
            <v>814.17</v>
          </cell>
          <cell r="L31">
            <v>293.32</v>
          </cell>
          <cell r="M31">
            <v>0</v>
          </cell>
          <cell r="N31">
            <v>93.72</v>
          </cell>
          <cell r="O31">
            <v>806.32</v>
          </cell>
          <cell r="P31">
            <v>994.35</v>
          </cell>
          <cell r="Q31">
            <v>953.14</v>
          </cell>
          <cell r="R31">
            <v>0</v>
          </cell>
        </row>
        <row r="32">
          <cell r="A32" t="str">
            <v>8215 ｷ Office Rental (SALI)</v>
          </cell>
          <cell r="B32">
            <v>3440.17</v>
          </cell>
          <cell r="C32">
            <v>1978.33</v>
          </cell>
          <cell r="D32">
            <v>0</v>
          </cell>
          <cell r="E32">
            <v>603.73</v>
          </cell>
          <cell r="F32">
            <v>0</v>
          </cell>
          <cell r="G32">
            <v>1506.45</v>
          </cell>
          <cell r="H32">
            <v>777.62</v>
          </cell>
          <cell r="I32">
            <v>239.44</v>
          </cell>
          <cell r="J32">
            <v>280.23</v>
          </cell>
          <cell r="K32">
            <v>250.3</v>
          </cell>
          <cell r="L32">
            <v>80.209999999999994</v>
          </cell>
          <cell r="M32">
            <v>0</v>
          </cell>
          <cell r="N32">
            <v>7.84</v>
          </cell>
          <cell r="O32">
            <v>31.66</v>
          </cell>
          <cell r="P32">
            <v>356.5</v>
          </cell>
          <cell r="Q32">
            <v>858.81</v>
          </cell>
          <cell r="R32">
            <v>0</v>
          </cell>
        </row>
        <row r="33">
          <cell r="A33" t="str">
            <v>8220 ｷ Utilities</v>
          </cell>
          <cell r="B33">
            <v>56.459999999999994</v>
          </cell>
          <cell r="C33">
            <v>10.64</v>
          </cell>
          <cell r="D33">
            <v>0</v>
          </cell>
          <cell r="E33">
            <v>0</v>
          </cell>
          <cell r="F33">
            <v>0</v>
          </cell>
          <cell r="G33">
            <v>0</v>
          </cell>
          <cell r="H33">
            <v>59.54</v>
          </cell>
          <cell r="I33">
            <v>75.56</v>
          </cell>
          <cell r="J33">
            <v>170.53</v>
          </cell>
          <cell r="K33">
            <v>192.23</v>
          </cell>
          <cell r="L33">
            <v>69.08</v>
          </cell>
          <cell r="M33">
            <v>0</v>
          </cell>
          <cell r="N33">
            <v>33.36</v>
          </cell>
          <cell r="O33">
            <v>155.58000000000001</v>
          </cell>
          <cell r="P33">
            <v>262.83</v>
          </cell>
          <cell r="Q33">
            <v>43.65</v>
          </cell>
          <cell r="R33">
            <v>3.38</v>
          </cell>
        </row>
        <row r="34">
          <cell r="A34" t="str">
            <v>8225 ｷ Utilities - SALI</v>
          </cell>
          <cell r="B34">
            <v>547.14</v>
          </cell>
          <cell r="C34">
            <v>316.74</v>
          </cell>
          <cell r="D34">
            <v>0</v>
          </cell>
          <cell r="E34">
            <v>99.52</v>
          </cell>
          <cell r="F34">
            <v>0</v>
          </cell>
          <cell r="G34">
            <v>240.75</v>
          </cell>
          <cell r="H34">
            <v>126</v>
          </cell>
          <cell r="I34">
            <v>38.659999999999997</v>
          </cell>
          <cell r="J34">
            <v>44.76</v>
          </cell>
          <cell r="K34">
            <v>40.57</v>
          </cell>
          <cell r="L34">
            <v>13.06</v>
          </cell>
          <cell r="M34">
            <v>0</v>
          </cell>
          <cell r="N34">
            <v>1.48</v>
          </cell>
          <cell r="O34">
            <v>5.26</v>
          </cell>
          <cell r="P34">
            <v>57.63</v>
          </cell>
          <cell r="Q34">
            <v>33.92</v>
          </cell>
          <cell r="R34">
            <v>0</v>
          </cell>
        </row>
        <row r="35">
          <cell r="A35" t="str">
            <v>8305 ｷ Mileage</v>
          </cell>
          <cell r="B35">
            <v>1654.87</v>
          </cell>
          <cell r="C35">
            <v>718.67</v>
          </cell>
          <cell r="D35">
            <v>0</v>
          </cell>
          <cell r="E35">
            <v>0</v>
          </cell>
          <cell r="F35">
            <v>0</v>
          </cell>
          <cell r="G35">
            <v>1438.68</v>
          </cell>
          <cell r="H35">
            <v>408.01</v>
          </cell>
          <cell r="I35">
            <v>116.5</v>
          </cell>
          <cell r="J35">
            <v>551.14</v>
          </cell>
          <cell r="K35">
            <v>1731.67</v>
          </cell>
          <cell r="L35">
            <v>405.66</v>
          </cell>
          <cell r="M35">
            <v>198.1</v>
          </cell>
          <cell r="N35">
            <v>156.75</v>
          </cell>
          <cell r="O35">
            <v>267.45</v>
          </cell>
          <cell r="P35">
            <v>485.22</v>
          </cell>
          <cell r="Q35">
            <v>125.43</v>
          </cell>
          <cell r="R35">
            <v>0</v>
          </cell>
        </row>
        <row r="36">
          <cell r="A36" t="str">
            <v>8310 ｷ Parking/Tolls</v>
          </cell>
          <cell r="B36">
            <v>220.5</v>
          </cell>
          <cell r="C36">
            <v>182.81</v>
          </cell>
          <cell r="D36">
            <v>0</v>
          </cell>
          <cell r="E36">
            <v>0</v>
          </cell>
          <cell r="F36">
            <v>0</v>
          </cell>
          <cell r="G36">
            <v>132.75</v>
          </cell>
          <cell r="H36">
            <v>2.5</v>
          </cell>
          <cell r="I36">
            <v>5</v>
          </cell>
          <cell r="J36">
            <v>5.17</v>
          </cell>
          <cell r="K36">
            <v>115.37</v>
          </cell>
          <cell r="L36">
            <v>25.78</v>
          </cell>
          <cell r="M36">
            <v>0</v>
          </cell>
          <cell r="N36">
            <v>0</v>
          </cell>
          <cell r="O36">
            <v>4</v>
          </cell>
          <cell r="P36">
            <v>67.650000000000006</v>
          </cell>
          <cell r="Q36">
            <v>206</v>
          </cell>
          <cell r="R36">
            <v>0</v>
          </cell>
        </row>
        <row r="37">
          <cell r="A37" t="str">
            <v>8315 ｷ Lodging</v>
          </cell>
          <cell r="B37">
            <v>1017.66</v>
          </cell>
          <cell r="C37">
            <v>0</v>
          </cell>
          <cell r="D37">
            <v>0</v>
          </cell>
          <cell r="E37">
            <v>0</v>
          </cell>
          <cell r="F37">
            <v>0</v>
          </cell>
          <cell r="G37">
            <v>0</v>
          </cell>
          <cell r="H37">
            <v>0</v>
          </cell>
          <cell r="I37">
            <v>0</v>
          </cell>
          <cell r="J37">
            <v>0</v>
          </cell>
          <cell r="K37">
            <v>0</v>
          </cell>
          <cell r="L37">
            <v>0</v>
          </cell>
          <cell r="M37">
            <v>335.61</v>
          </cell>
          <cell r="N37">
            <v>0</v>
          </cell>
          <cell r="O37">
            <v>0</v>
          </cell>
          <cell r="P37">
            <v>0</v>
          </cell>
          <cell r="Q37">
            <v>148.72999999999999</v>
          </cell>
          <cell r="R37">
            <v>0</v>
          </cell>
        </row>
        <row r="38">
          <cell r="A38" t="str">
            <v>8320 ｷ Meals</v>
          </cell>
          <cell r="B38">
            <v>60.05</v>
          </cell>
          <cell r="C38">
            <v>0</v>
          </cell>
          <cell r="D38">
            <v>0</v>
          </cell>
          <cell r="E38">
            <v>0</v>
          </cell>
          <cell r="F38">
            <v>0</v>
          </cell>
          <cell r="G38">
            <v>0</v>
          </cell>
          <cell r="H38">
            <v>0</v>
          </cell>
          <cell r="I38">
            <v>0</v>
          </cell>
          <cell r="J38">
            <v>0</v>
          </cell>
          <cell r="K38">
            <v>0</v>
          </cell>
          <cell r="L38">
            <v>0</v>
          </cell>
          <cell r="M38">
            <v>126.45</v>
          </cell>
          <cell r="N38">
            <v>0</v>
          </cell>
          <cell r="O38">
            <v>0</v>
          </cell>
          <cell r="P38">
            <v>0</v>
          </cell>
          <cell r="Q38">
            <v>303.5</v>
          </cell>
          <cell r="R38">
            <v>0</v>
          </cell>
        </row>
        <row r="39">
          <cell r="A39" t="str">
            <v>8325 ｷ Transportation Fees</v>
          </cell>
          <cell r="B39">
            <v>470.16</v>
          </cell>
          <cell r="C39">
            <v>9.1999999999999993</v>
          </cell>
          <cell r="D39">
            <v>0</v>
          </cell>
          <cell r="E39">
            <v>0</v>
          </cell>
          <cell r="F39">
            <v>0</v>
          </cell>
          <cell r="G39">
            <v>0</v>
          </cell>
          <cell r="H39">
            <v>0</v>
          </cell>
          <cell r="I39">
            <v>0</v>
          </cell>
          <cell r="J39">
            <v>0</v>
          </cell>
          <cell r="K39">
            <v>0</v>
          </cell>
          <cell r="L39">
            <v>0</v>
          </cell>
          <cell r="M39">
            <v>783.09</v>
          </cell>
          <cell r="N39">
            <v>0</v>
          </cell>
          <cell r="O39">
            <v>0</v>
          </cell>
          <cell r="P39">
            <v>0</v>
          </cell>
          <cell r="Q39">
            <v>0</v>
          </cell>
          <cell r="R39">
            <v>0</v>
          </cell>
        </row>
        <row r="40">
          <cell r="A40" t="str">
            <v>8450 ｷ Case Management Database</v>
          </cell>
          <cell r="B40">
            <v>1265</v>
          </cell>
          <cell r="C40">
            <v>1000</v>
          </cell>
          <cell r="D40">
            <v>0</v>
          </cell>
          <cell r="E40">
            <v>0</v>
          </cell>
          <cell r="F40">
            <v>0</v>
          </cell>
          <cell r="G40">
            <v>735</v>
          </cell>
          <cell r="H40">
            <v>0</v>
          </cell>
          <cell r="I40">
            <v>0</v>
          </cell>
          <cell r="J40">
            <v>0</v>
          </cell>
          <cell r="K40">
            <v>0</v>
          </cell>
          <cell r="L40">
            <v>0</v>
          </cell>
          <cell r="M40">
            <v>0</v>
          </cell>
          <cell r="N40">
            <v>0</v>
          </cell>
          <cell r="O40">
            <v>0</v>
          </cell>
          <cell r="P40">
            <v>0</v>
          </cell>
          <cell r="Q40">
            <v>0</v>
          </cell>
          <cell r="R40">
            <v>0</v>
          </cell>
        </row>
        <row r="41">
          <cell r="A41" t="str">
            <v>8500 ｷ Misc expenses</v>
          </cell>
          <cell r="B41">
            <v>0</v>
          </cell>
          <cell r="C41">
            <v>0</v>
          </cell>
          <cell r="D41">
            <v>0</v>
          </cell>
          <cell r="E41">
            <v>0</v>
          </cell>
          <cell r="F41">
            <v>0</v>
          </cell>
          <cell r="G41">
            <v>0</v>
          </cell>
          <cell r="H41">
            <v>0</v>
          </cell>
          <cell r="I41">
            <v>0</v>
          </cell>
          <cell r="J41">
            <v>0</v>
          </cell>
          <cell r="K41">
            <v>2650</v>
          </cell>
          <cell r="L41">
            <v>0</v>
          </cell>
          <cell r="M41">
            <v>0</v>
          </cell>
          <cell r="N41">
            <v>0</v>
          </cell>
          <cell r="O41">
            <v>0</v>
          </cell>
          <cell r="P41">
            <v>0</v>
          </cell>
          <cell r="Q41">
            <v>265.36</v>
          </cell>
          <cell r="R41">
            <v>0</v>
          </cell>
        </row>
        <row r="42">
          <cell r="A42" t="str">
            <v>8550 ｷ Interest Expense</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184.47</v>
          </cell>
          <cell r="R42">
            <v>0</v>
          </cell>
        </row>
        <row r="43">
          <cell r="A43" t="str">
            <v>8600 ｷ Fundraising Expense</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2429.1</v>
          </cell>
          <cell r="R43">
            <v>0</v>
          </cell>
        </row>
        <row r="44">
          <cell r="A44" t="str">
            <v>8700 ｷ OVW Travel</v>
          </cell>
          <cell r="B44">
            <v>0</v>
          </cell>
          <cell r="C44">
            <v>0</v>
          </cell>
          <cell r="D44">
            <v>0</v>
          </cell>
          <cell r="E44">
            <v>0</v>
          </cell>
          <cell r="F44">
            <v>0</v>
          </cell>
          <cell r="G44">
            <v>0</v>
          </cell>
          <cell r="H44">
            <v>188.2</v>
          </cell>
          <cell r="I44">
            <v>0</v>
          </cell>
          <cell r="J44">
            <v>0</v>
          </cell>
          <cell r="K44">
            <v>0</v>
          </cell>
          <cell r="L44">
            <v>0</v>
          </cell>
          <cell r="M44">
            <v>0</v>
          </cell>
          <cell r="N44">
            <v>0</v>
          </cell>
          <cell r="O44">
            <v>0</v>
          </cell>
          <cell r="P44">
            <v>0</v>
          </cell>
          <cell r="Q44">
            <v>0</v>
          </cell>
          <cell r="R44">
            <v>0</v>
          </cell>
        </row>
        <row r="45">
          <cell r="A45" t="str">
            <v>Debt</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2658.54</v>
          </cell>
          <cell r="R45">
            <v>0</v>
          </cell>
        </row>
        <row r="46">
          <cell r="A46" t="str">
            <v>Total 7010 ｷ Salary</v>
          </cell>
          <cell r="B46">
            <v>59583</v>
          </cell>
          <cell r="C46">
            <v>17680.53</v>
          </cell>
          <cell r="D46">
            <v>14417.47</v>
          </cell>
          <cell r="E46">
            <v>13935.86</v>
          </cell>
          <cell r="F46">
            <v>3150.99</v>
          </cell>
          <cell r="G46">
            <v>23533.66</v>
          </cell>
          <cell r="H46">
            <v>25771.52</v>
          </cell>
          <cell r="I46">
            <v>13475.55</v>
          </cell>
          <cell r="J46">
            <v>15817.97</v>
          </cell>
          <cell r="K46">
            <v>23015.24</v>
          </cell>
          <cell r="L46">
            <v>7994.59</v>
          </cell>
          <cell r="M46">
            <v>6978.91</v>
          </cell>
          <cell r="N46">
            <v>2817.64</v>
          </cell>
          <cell r="O46">
            <v>22714.959999999999</v>
          </cell>
          <cell r="P46">
            <v>34963.08</v>
          </cell>
          <cell r="Q46">
            <v>5119.58</v>
          </cell>
          <cell r="R46">
            <v>439.73</v>
          </cell>
        </row>
        <row r="47">
          <cell r="A47" t="str">
            <v>Total 7025 ｷ Fringe Benefits</v>
          </cell>
          <cell r="B47">
            <v>12413.02</v>
          </cell>
          <cell r="C47">
            <v>3814.21</v>
          </cell>
          <cell r="D47">
            <v>3148.08</v>
          </cell>
          <cell r="E47">
            <v>1761.08</v>
          </cell>
          <cell r="F47">
            <v>499.09</v>
          </cell>
          <cell r="G47">
            <v>3569.34</v>
          </cell>
          <cell r="H47">
            <v>6345.87</v>
          </cell>
          <cell r="I47">
            <v>3414.12</v>
          </cell>
          <cell r="J47">
            <v>3630.48</v>
          </cell>
          <cell r="K47">
            <v>6246.57</v>
          </cell>
          <cell r="L47">
            <v>2142.48</v>
          </cell>
          <cell r="M47">
            <v>1560.38</v>
          </cell>
          <cell r="N47">
            <v>550.6</v>
          </cell>
          <cell r="O47">
            <v>4687.71</v>
          </cell>
          <cell r="P47">
            <v>7716.18</v>
          </cell>
          <cell r="Q47">
            <v>1941.07</v>
          </cell>
          <cell r="R47">
            <v>41.55</v>
          </cell>
        </row>
        <row r="48">
          <cell r="A48" t="str">
            <v>Total 7500 ｷ Contractual</v>
          </cell>
          <cell r="B48">
            <v>0</v>
          </cell>
          <cell r="C48">
            <v>3925.0000000000005</v>
          </cell>
          <cell r="D48">
            <v>0</v>
          </cell>
          <cell r="E48">
            <v>0</v>
          </cell>
          <cell r="F48">
            <v>0</v>
          </cell>
          <cell r="G48">
            <v>0</v>
          </cell>
          <cell r="H48">
            <v>0</v>
          </cell>
          <cell r="I48">
            <v>140.00000000000003</v>
          </cell>
          <cell r="J48">
            <v>3015</v>
          </cell>
          <cell r="K48">
            <v>0</v>
          </cell>
          <cell r="L48">
            <v>0</v>
          </cell>
          <cell r="M48">
            <v>3250</v>
          </cell>
          <cell r="N48">
            <v>0</v>
          </cell>
          <cell r="O48">
            <v>0</v>
          </cell>
          <cell r="P48">
            <v>0</v>
          </cell>
          <cell r="Q48">
            <v>0</v>
          </cell>
          <cell r="R48">
            <v>0</v>
          </cell>
        </row>
        <row r="49">
          <cell r="A49" t="str">
            <v>Total 8100 ｷ Operating Expenses</v>
          </cell>
          <cell r="B49">
            <v>11307.89</v>
          </cell>
          <cell r="C49">
            <v>4833.18</v>
          </cell>
          <cell r="D49">
            <v>0</v>
          </cell>
          <cell r="E49">
            <v>4819.99</v>
          </cell>
          <cell r="F49">
            <v>0</v>
          </cell>
          <cell r="G49">
            <v>3919.62</v>
          </cell>
          <cell r="H49">
            <v>1494.34</v>
          </cell>
          <cell r="I49">
            <v>1504.15</v>
          </cell>
          <cell r="J49">
            <v>4987.43</v>
          </cell>
          <cell r="K49">
            <v>1596.95</v>
          </cell>
          <cell r="L49">
            <v>562.70000000000005</v>
          </cell>
          <cell r="M49">
            <v>8378.98</v>
          </cell>
          <cell r="N49">
            <v>231.02</v>
          </cell>
          <cell r="O49">
            <v>1481.01</v>
          </cell>
          <cell r="P49">
            <v>5016.91</v>
          </cell>
          <cell r="Q49">
            <v>3390.34</v>
          </cell>
          <cell r="R49">
            <v>78.75</v>
          </cell>
        </row>
        <row r="50">
          <cell r="A50" t="str">
            <v>Total 8150 ｷ Office Equipment</v>
          </cell>
          <cell r="B50">
            <v>325.52999999999997</v>
          </cell>
          <cell r="C50">
            <v>145.04</v>
          </cell>
          <cell r="D50">
            <v>0</v>
          </cell>
          <cell r="E50">
            <v>0</v>
          </cell>
          <cell r="F50">
            <v>0</v>
          </cell>
          <cell r="G50">
            <v>73</v>
          </cell>
          <cell r="H50">
            <v>287.02999999999997</v>
          </cell>
          <cell r="I50">
            <v>137.24</v>
          </cell>
          <cell r="J50">
            <v>1596.87</v>
          </cell>
          <cell r="K50">
            <v>260.19</v>
          </cell>
          <cell r="L50">
            <v>61.4</v>
          </cell>
          <cell r="M50">
            <v>0</v>
          </cell>
          <cell r="N50">
            <v>0</v>
          </cell>
          <cell r="O50">
            <v>454.71</v>
          </cell>
          <cell r="P50">
            <v>96.81</v>
          </cell>
          <cell r="Q50">
            <v>272.08999999999997</v>
          </cell>
          <cell r="R50">
            <v>23.49</v>
          </cell>
        </row>
        <row r="51">
          <cell r="A51" t="str">
            <v>Total 8180 ｷ Insurance</v>
          </cell>
          <cell r="B51">
            <v>1048.9099999999999</v>
          </cell>
          <cell r="C51">
            <v>428.12</v>
          </cell>
          <cell r="D51">
            <v>0</v>
          </cell>
          <cell r="E51">
            <v>0</v>
          </cell>
          <cell r="F51">
            <v>0</v>
          </cell>
          <cell r="G51">
            <v>0</v>
          </cell>
          <cell r="H51">
            <v>192.65</v>
          </cell>
          <cell r="I51">
            <v>128.44</v>
          </cell>
          <cell r="J51">
            <v>192.65</v>
          </cell>
          <cell r="K51">
            <v>299.68</v>
          </cell>
          <cell r="L51">
            <v>107.03</v>
          </cell>
          <cell r="M51">
            <v>0</v>
          </cell>
          <cell r="N51">
            <v>94.62</v>
          </cell>
          <cell r="O51">
            <v>162.25</v>
          </cell>
          <cell r="P51">
            <v>95.88</v>
          </cell>
          <cell r="Q51">
            <v>21.4</v>
          </cell>
          <cell r="R51">
            <v>75.37</v>
          </cell>
        </row>
        <row r="52">
          <cell r="A52" t="str">
            <v>Total 8300 ｷ Travel</v>
          </cell>
          <cell r="B52">
            <v>3423.24</v>
          </cell>
          <cell r="C52">
            <v>910.68</v>
          </cell>
          <cell r="D52">
            <v>0</v>
          </cell>
          <cell r="E52">
            <v>0</v>
          </cell>
          <cell r="F52">
            <v>0</v>
          </cell>
          <cell r="G52">
            <v>1571.43</v>
          </cell>
          <cell r="H52">
            <v>410.51</v>
          </cell>
          <cell r="I52">
            <v>121.5</v>
          </cell>
          <cell r="J52">
            <v>556.30999999999995</v>
          </cell>
          <cell r="K52">
            <v>1847.04</v>
          </cell>
          <cell r="L52">
            <v>431.44</v>
          </cell>
          <cell r="M52">
            <v>1443.25</v>
          </cell>
          <cell r="N52">
            <v>156.75</v>
          </cell>
          <cell r="O52">
            <v>271.45</v>
          </cell>
          <cell r="P52">
            <v>552.87</v>
          </cell>
          <cell r="Q52">
            <v>783.66</v>
          </cell>
          <cell r="R52">
            <v>0</v>
          </cell>
        </row>
        <row r="53">
          <cell r="A53" t="str">
            <v>Total Bank Charges</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824.89</v>
          </cell>
          <cell r="R53">
            <v>0</v>
          </cell>
        </row>
      </sheetData>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nt Calculations"/>
    </sheetNames>
    <sheetDataSet>
      <sheetData sheetId="0">
        <row r="26">
          <cell r="N26">
            <v>4</v>
          </cell>
          <cell r="O26">
            <v>0.75</v>
          </cell>
          <cell r="Q26">
            <v>1.417</v>
          </cell>
          <cell r="R26">
            <v>0.872</v>
          </cell>
          <cell r="S26">
            <v>0.91100000000000003</v>
          </cell>
          <cell r="T26">
            <v>0.71099999999999997</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Budget Workheet"/>
      <sheetName val="Notes, Assumptions"/>
      <sheetName val="Med Benefits"/>
      <sheetName val="Rent Calculations - New"/>
      <sheetName val="Rent Calculations - Old"/>
      <sheetName val="Sheet1"/>
    </sheetNames>
    <sheetDataSet>
      <sheetData sheetId="0"/>
      <sheetData sheetId="1">
        <row r="3">
          <cell r="C3">
            <v>0.02</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Y14"/>
      <sheetName val="Translator"/>
      <sheetName val="Benefits split by employee"/>
      <sheetName val="Modified for DB"/>
      <sheetName val="Raw Data"/>
      <sheetName val="salary splits"/>
      <sheetName val="Sheet2"/>
    </sheetNames>
    <sheetDataSet>
      <sheetData sheetId="0" refreshError="1"/>
      <sheetData sheetId="1" refreshError="1">
        <row r="4">
          <cell r="A4" t="str">
            <v>(Unrestricted '14)</v>
          </cell>
        </row>
        <row r="5">
          <cell r="A5" t="str">
            <v>(Unrestricted '14)</v>
          </cell>
        </row>
        <row r="6">
          <cell r="A6" t="str">
            <v>AA Cty United Way</v>
          </cell>
        </row>
        <row r="7">
          <cell r="A7" t="str">
            <v>Allocate</v>
          </cell>
        </row>
        <row r="8">
          <cell r="A8" t="str">
            <v>BC-SART</v>
          </cell>
        </row>
        <row r="9">
          <cell r="A9" t="str">
            <v>COALITION '14</v>
          </cell>
          <cell r="B9" t="str">
            <v>COAL</v>
          </cell>
          <cell r="C9">
            <v>8</v>
          </cell>
        </row>
        <row r="10">
          <cell r="A10" t="str">
            <v>Conscious Conversations Cafe</v>
          </cell>
        </row>
        <row r="11">
          <cell r="A11" t="str">
            <v>DHMH 13'</v>
          </cell>
          <cell r="B11" t="str">
            <v>Add?</v>
          </cell>
        </row>
        <row r="12">
          <cell r="A12" t="str">
            <v>DHMH '14</v>
          </cell>
          <cell r="B12" t="str">
            <v>DHMH</v>
          </cell>
          <cell r="C12">
            <v>11</v>
          </cell>
        </row>
        <row r="13">
          <cell r="A13" t="str">
            <v>DHMH Conference Grant</v>
          </cell>
        </row>
        <row r="14">
          <cell r="A14" t="str">
            <v>DHMH WOCN Conference 13'</v>
          </cell>
        </row>
        <row r="15">
          <cell r="A15" t="str">
            <v>LAV '14</v>
          </cell>
          <cell r="B15" t="str">
            <v xml:space="preserve">LAV </v>
          </cell>
          <cell r="C15">
            <v>1</v>
          </cell>
        </row>
        <row r="16">
          <cell r="A16" t="str">
            <v>LAV13'</v>
          </cell>
        </row>
        <row r="17">
          <cell r="A17" t="str">
            <v>MD Bar '13</v>
          </cell>
        </row>
        <row r="18">
          <cell r="A18" t="str">
            <v>MLSC '13</v>
          </cell>
        </row>
        <row r="19">
          <cell r="A19" t="str">
            <v>MLSC 14'</v>
          </cell>
          <cell r="B19" t="str">
            <v>MLSC</v>
          </cell>
          <cell r="C19">
            <v>2</v>
          </cell>
        </row>
        <row r="20">
          <cell r="A20" t="str">
            <v>MVOC</v>
          </cell>
          <cell r="B20" t="str">
            <v>MVOC</v>
          </cell>
          <cell r="C20">
            <v>5</v>
          </cell>
        </row>
        <row r="21">
          <cell r="A21" t="str">
            <v>NSAC '13</v>
          </cell>
        </row>
        <row r="22">
          <cell r="A22" t="str">
            <v>Restricted '14</v>
          </cell>
        </row>
        <row r="23">
          <cell r="A23" t="str">
            <v>SARC</v>
          </cell>
        </row>
        <row r="24">
          <cell r="A24" t="str">
            <v>SARS - Registration Fees</v>
          </cell>
          <cell r="B24" t="str">
            <v>Regis Fees</v>
          </cell>
          <cell r="C24">
            <v>14</v>
          </cell>
        </row>
        <row r="25">
          <cell r="A25" t="str">
            <v>SARS 13</v>
          </cell>
        </row>
        <row r="26">
          <cell r="A26" t="str">
            <v>SARS 14</v>
          </cell>
          <cell r="B26" t="str">
            <v>Training/SARS</v>
          </cell>
          <cell r="C26">
            <v>13</v>
          </cell>
        </row>
        <row r="27">
          <cell r="A27" t="str">
            <v>SASP '14</v>
          </cell>
          <cell r="B27" t="str">
            <v>SASP</v>
          </cell>
          <cell r="C27">
            <v>9</v>
          </cell>
        </row>
        <row r="28">
          <cell r="A28" t="str">
            <v>SASP 2 - 13"</v>
          </cell>
          <cell r="B28" t="str">
            <v>SASP 2</v>
          </cell>
          <cell r="C28">
            <v>6</v>
          </cell>
        </row>
        <row r="29">
          <cell r="A29" t="str">
            <v>Unclassified</v>
          </cell>
        </row>
        <row r="30">
          <cell r="A30" t="str">
            <v>Unrestricted 13'</v>
          </cell>
        </row>
        <row r="31">
          <cell r="A31" t="str">
            <v>Unrestricted '14</v>
          </cell>
          <cell r="B31" t="str">
            <v>UNRES</v>
          </cell>
          <cell r="C31">
            <v>15</v>
          </cell>
        </row>
        <row r="32">
          <cell r="A32" t="str">
            <v>UWBalto 12-County</v>
          </cell>
        </row>
        <row r="33">
          <cell r="A33" t="str">
            <v>UWCM '13</v>
          </cell>
        </row>
        <row r="34">
          <cell r="A34" t="str">
            <v>Verizon</v>
          </cell>
          <cell r="B34" t="str">
            <v>Verizon</v>
          </cell>
          <cell r="C34">
            <v>3</v>
          </cell>
        </row>
        <row r="35">
          <cell r="A35" t="str">
            <v>VOCA 13'</v>
          </cell>
        </row>
        <row r="36">
          <cell r="A36" t="str">
            <v>VOCA '14</v>
          </cell>
          <cell r="B36" t="str">
            <v xml:space="preserve">VOCA </v>
          </cell>
          <cell r="C36">
            <v>7</v>
          </cell>
        </row>
        <row r="37">
          <cell r="A37" t="str">
            <v>WOCN 13'</v>
          </cell>
        </row>
        <row r="38">
          <cell r="A38" t="str">
            <v>WOCN '14</v>
          </cell>
          <cell r="B38" t="str">
            <v>USP/WOCN</v>
          </cell>
          <cell r="C38">
            <v>10</v>
          </cell>
        </row>
      </sheetData>
      <sheetData sheetId="2" refreshError="1">
        <row r="3">
          <cell r="BB3" t="str">
            <v>BC-SART</v>
          </cell>
          <cell r="BC3">
            <v>1</v>
          </cell>
        </row>
        <row r="4">
          <cell r="BB4" t="str">
            <v>COALITION '14</v>
          </cell>
          <cell r="BC4">
            <v>2</v>
          </cell>
        </row>
        <row r="5">
          <cell r="BB5" t="str">
            <v>DHMH '14</v>
          </cell>
          <cell r="BC5">
            <v>3</v>
          </cell>
        </row>
        <row r="6">
          <cell r="BB6" t="str">
            <v>DHMH Conference Grant</v>
          </cell>
          <cell r="BC6">
            <v>4</v>
          </cell>
        </row>
        <row r="7">
          <cell r="BB7" t="str">
            <v>LAV '14</v>
          </cell>
          <cell r="BC7">
            <v>5</v>
          </cell>
        </row>
        <row r="8">
          <cell r="BB8" t="str">
            <v>MLSC 14'</v>
          </cell>
          <cell r="BC8">
            <v>6</v>
          </cell>
        </row>
        <row r="9">
          <cell r="BB9" t="str">
            <v>MVOC</v>
          </cell>
          <cell r="BC9">
            <v>7</v>
          </cell>
        </row>
        <row r="10">
          <cell r="BB10" t="str">
            <v>SARS - Registration Fees</v>
          </cell>
          <cell r="BC10">
            <v>8</v>
          </cell>
        </row>
        <row r="11">
          <cell r="BB11" t="str">
            <v>SARS 13</v>
          </cell>
          <cell r="BC11">
            <v>9</v>
          </cell>
        </row>
        <row r="12">
          <cell r="BB12" t="str">
            <v>SARS 14</v>
          </cell>
          <cell r="BC12">
            <v>10</v>
          </cell>
        </row>
        <row r="13">
          <cell r="BB13" t="str">
            <v>SARS RF</v>
          </cell>
          <cell r="BC13">
            <v>11</v>
          </cell>
        </row>
        <row r="14">
          <cell r="BB14" t="str">
            <v>SASP '14</v>
          </cell>
          <cell r="BC14">
            <v>12</v>
          </cell>
        </row>
        <row r="15">
          <cell r="BB15" t="str">
            <v>SASP 2 - 13"</v>
          </cell>
          <cell r="BC15">
            <v>13</v>
          </cell>
        </row>
        <row r="16">
          <cell r="BB16" t="str">
            <v>Unrestricted '14</v>
          </cell>
          <cell r="BC16">
            <v>14</v>
          </cell>
        </row>
        <row r="17">
          <cell r="BB17" t="str">
            <v>Verizon</v>
          </cell>
          <cell r="BC17">
            <v>15</v>
          </cell>
        </row>
        <row r="18">
          <cell r="BB18" t="str">
            <v>VOCA '14</v>
          </cell>
          <cell r="BC18">
            <v>16</v>
          </cell>
        </row>
        <row r="19">
          <cell r="BB19" t="str">
            <v>WOCN '14</v>
          </cell>
          <cell r="BC19">
            <v>17</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 Budget Workheet"/>
      <sheetName val="Left to Spend"/>
      <sheetName val="Expenses"/>
      <sheetName val="Salary Worksheet"/>
      <sheetName val="Modified for DB"/>
      <sheetName val="Time Allocations Current"/>
      <sheetName val="Time Allocations Finalized"/>
      <sheetName val="Time Allocations Full Year"/>
      <sheetName val="Raw Data"/>
      <sheetName val="Translators"/>
      <sheetName val="Current Budget"/>
      <sheetName val="Initial Left to Spend"/>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ow r="4">
          <cell r="A4" t="str">
            <v>Allocate</v>
          </cell>
          <cell r="C4">
            <v>20</v>
          </cell>
        </row>
        <row r="5">
          <cell r="A5" t="str">
            <v>COAL</v>
          </cell>
          <cell r="B5" t="str">
            <v>COAL</v>
          </cell>
          <cell r="C5">
            <v>8</v>
          </cell>
        </row>
        <row r="6">
          <cell r="A6" t="str">
            <v>COALITION '15</v>
          </cell>
          <cell r="B6" t="str">
            <v>COAL</v>
          </cell>
          <cell r="C6">
            <v>8</v>
          </cell>
        </row>
        <row r="7">
          <cell r="A7" t="str">
            <v>DHMH</v>
          </cell>
          <cell r="B7" t="str">
            <v>DHMH</v>
          </cell>
          <cell r="C7">
            <v>10</v>
          </cell>
        </row>
        <row r="8">
          <cell r="A8" t="str">
            <v>DHMH '14</v>
          </cell>
          <cell r="B8" t="str">
            <v>DHMH</v>
          </cell>
          <cell r="C8">
            <v>10</v>
          </cell>
        </row>
        <row r="9">
          <cell r="A9" t="str">
            <v>DHMH WOCN Conference '14</v>
          </cell>
          <cell r="B9" t="str">
            <v>WOCN Conf 14</v>
          </cell>
          <cell r="C9">
            <v>13</v>
          </cell>
        </row>
        <row r="10">
          <cell r="A10" t="str">
            <v>LAV</v>
          </cell>
          <cell r="B10" t="str">
            <v xml:space="preserve">LAV </v>
          </cell>
          <cell r="C10">
            <v>1</v>
          </cell>
        </row>
        <row r="11">
          <cell r="A11" t="str">
            <v>LAV '12</v>
          </cell>
          <cell r="C11">
            <v>20</v>
          </cell>
        </row>
        <row r="12">
          <cell r="A12" t="str">
            <v>LAV '14</v>
          </cell>
          <cell r="B12" t="str">
            <v xml:space="preserve">LAV </v>
          </cell>
          <cell r="C12">
            <v>1</v>
          </cell>
        </row>
        <row r="13">
          <cell r="A13" t="str">
            <v>LSCV</v>
          </cell>
          <cell r="B13" t="str">
            <v>LSCV</v>
          </cell>
          <cell r="C13">
            <v>6</v>
          </cell>
        </row>
        <row r="14">
          <cell r="A14" t="str">
            <v>LSCV '14</v>
          </cell>
          <cell r="B14" t="str">
            <v>LSCV</v>
          </cell>
          <cell r="C14">
            <v>6</v>
          </cell>
        </row>
        <row r="15">
          <cell r="A15" t="str">
            <v>MLSC</v>
          </cell>
          <cell r="B15" t="str">
            <v>MLSC</v>
          </cell>
          <cell r="C15">
            <v>2</v>
          </cell>
        </row>
        <row r="16">
          <cell r="A16" t="str">
            <v>MLSC '15</v>
          </cell>
          <cell r="B16" t="str">
            <v>MLSC</v>
          </cell>
          <cell r="C16">
            <v>2</v>
          </cell>
        </row>
        <row r="17">
          <cell r="A17" t="str">
            <v>MVOC</v>
          </cell>
          <cell r="B17" t="str">
            <v>MVOC</v>
          </cell>
          <cell r="C17">
            <v>3</v>
          </cell>
        </row>
        <row r="18">
          <cell r="A18" t="str">
            <v>MVOC '15</v>
          </cell>
          <cell r="B18" t="str">
            <v>MVOC</v>
          </cell>
          <cell r="C18">
            <v>3</v>
          </cell>
        </row>
        <row r="19">
          <cell r="A19" t="str">
            <v>NFL Grant '14</v>
          </cell>
          <cell r="C19">
            <v>20</v>
          </cell>
        </row>
        <row r="20">
          <cell r="A20" t="str">
            <v>SARS</v>
          </cell>
          <cell r="B20" t="str">
            <v>SARS</v>
          </cell>
          <cell r="C20">
            <v>11</v>
          </cell>
        </row>
        <row r="21">
          <cell r="A21" t="str">
            <v>SARS 14</v>
          </cell>
          <cell r="C21">
            <v>20</v>
          </cell>
        </row>
        <row r="22">
          <cell r="A22" t="str">
            <v>SARS 15</v>
          </cell>
          <cell r="B22" t="str">
            <v>SARS</v>
          </cell>
          <cell r="C22">
            <v>11</v>
          </cell>
        </row>
        <row r="23">
          <cell r="A23" t="str">
            <v>SASP</v>
          </cell>
          <cell r="B23" t="str">
            <v>SASP</v>
          </cell>
          <cell r="C23">
            <v>9</v>
          </cell>
        </row>
        <row r="24">
          <cell r="A24" t="str">
            <v>SASP '15</v>
          </cell>
          <cell r="B24" t="str">
            <v>SASP</v>
          </cell>
          <cell r="C24">
            <v>9</v>
          </cell>
        </row>
        <row r="25">
          <cell r="A25" t="str">
            <v>SASP SALI</v>
          </cell>
          <cell r="B25" t="str">
            <v>SASP SALI</v>
          </cell>
          <cell r="C25">
            <v>4</v>
          </cell>
        </row>
        <row r="26">
          <cell r="A26" t="str">
            <v>SASP SALI - '14</v>
          </cell>
          <cell r="B26" t="str">
            <v>SASP SALI</v>
          </cell>
          <cell r="C26">
            <v>4</v>
          </cell>
        </row>
        <row r="27">
          <cell r="A27" t="str">
            <v>SCHOOLS</v>
          </cell>
          <cell r="B27" t="str">
            <v>SCHOOLS</v>
          </cell>
          <cell r="C27">
            <v>15</v>
          </cell>
        </row>
        <row r="28">
          <cell r="A28" t="str">
            <v>Total Unrestricted</v>
          </cell>
          <cell r="B28" t="str">
            <v>UNRES</v>
          </cell>
          <cell r="C28">
            <v>16</v>
          </cell>
        </row>
        <row r="29">
          <cell r="A29" t="str">
            <v>UNRES</v>
          </cell>
          <cell r="B29" t="str">
            <v>UNRES</v>
          </cell>
          <cell r="C29">
            <v>16</v>
          </cell>
        </row>
        <row r="30">
          <cell r="A30" t="str">
            <v>USP</v>
          </cell>
          <cell r="B30" t="str">
            <v>USP</v>
          </cell>
          <cell r="C30">
            <v>12</v>
          </cell>
        </row>
        <row r="31">
          <cell r="A31" t="str">
            <v>USP '15</v>
          </cell>
          <cell r="B31" t="str">
            <v>USP</v>
          </cell>
          <cell r="C31">
            <v>12</v>
          </cell>
        </row>
        <row r="32">
          <cell r="A32" t="str">
            <v>USP PREA '15</v>
          </cell>
          <cell r="B32" t="str">
            <v>USP PREA</v>
          </cell>
          <cell r="C32">
            <v>14</v>
          </cell>
        </row>
        <row r="33">
          <cell r="A33" t="str">
            <v>Verizon</v>
          </cell>
          <cell r="B33" t="str">
            <v>Verizon</v>
          </cell>
          <cell r="C33">
            <v>5</v>
          </cell>
        </row>
        <row r="34">
          <cell r="A34" t="str">
            <v>Verizon</v>
          </cell>
          <cell r="B34" t="str">
            <v>Verizon</v>
          </cell>
          <cell r="C34">
            <v>5</v>
          </cell>
        </row>
        <row r="35">
          <cell r="A35" t="str">
            <v>VOCA</v>
          </cell>
          <cell r="B35" t="str">
            <v xml:space="preserve">VOCA </v>
          </cell>
          <cell r="C35">
            <v>7</v>
          </cell>
        </row>
        <row r="36">
          <cell r="A36" t="str">
            <v>VOCA '14</v>
          </cell>
          <cell r="C36">
            <v>20</v>
          </cell>
        </row>
        <row r="37">
          <cell r="A37" t="str">
            <v>VOCA '15</v>
          </cell>
          <cell r="B37" t="str">
            <v xml:space="preserve">VOCA </v>
          </cell>
          <cell r="C37">
            <v>7</v>
          </cell>
        </row>
        <row r="38">
          <cell r="A38" t="str">
            <v>WOCN '14</v>
          </cell>
          <cell r="C38">
            <v>20</v>
          </cell>
        </row>
        <row r="39">
          <cell r="A39" t="str">
            <v>WOCN Conf</v>
          </cell>
          <cell r="B39" t="str">
            <v>WOCN Conf 14</v>
          </cell>
          <cell r="C39">
            <v>13</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874F-B04A-47D2-8458-AB0478135667}">
  <dimension ref="A1:A25"/>
  <sheetViews>
    <sheetView workbookViewId="0">
      <selection activeCell="A9" sqref="A9"/>
    </sheetView>
  </sheetViews>
  <sheetFormatPr defaultRowHeight="15.6" x14ac:dyDescent="0.3"/>
  <cols>
    <col min="1" max="1" width="109.88671875" style="3" customWidth="1"/>
  </cols>
  <sheetData>
    <row r="1" spans="1:1" ht="17.399999999999999" x14ac:dyDescent="0.3">
      <c r="A1" s="95" t="s">
        <v>67</v>
      </c>
    </row>
    <row r="2" spans="1:1" ht="32.4" customHeight="1" x14ac:dyDescent="0.3">
      <c r="A2" s="5" t="s">
        <v>95</v>
      </c>
    </row>
    <row r="4" spans="1:1" x14ac:dyDescent="0.3">
      <c r="A4" s="98" t="s">
        <v>76</v>
      </c>
    </row>
    <row r="5" spans="1:1" x14ac:dyDescent="0.3">
      <c r="A5" s="3" t="s">
        <v>77</v>
      </c>
    </row>
    <row r="6" spans="1:1" x14ac:dyDescent="0.3">
      <c r="A6" s="3" t="s">
        <v>78</v>
      </c>
    </row>
    <row r="7" spans="1:1" ht="31.2" x14ac:dyDescent="0.3">
      <c r="A7" s="89" t="s">
        <v>82</v>
      </c>
    </row>
    <row r="8" spans="1:1" ht="19.5" customHeight="1" x14ac:dyDescent="0.3">
      <c r="A8" s="89" t="s">
        <v>83</v>
      </c>
    </row>
    <row r="9" spans="1:1" ht="78" x14ac:dyDescent="0.3">
      <c r="A9" s="89" t="s">
        <v>84</v>
      </c>
    </row>
    <row r="10" spans="1:1" x14ac:dyDescent="0.3">
      <c r="A10" s="89"/>
    </row>
    <row r="11" spans="1:1" x14ac:dyDescent="0.3">
      <c r="A11" s="99" t="s">
        <v>79</v>
      </c>
    </row>
    <row r="12" spans="1:1" ht="62.4" x14ac:dyDescent="0.3">
      <c r="A12" s="89" t="s">
        <v>85</v>
      </c>
    </row>
    <row r="13" spans="1:1" x14ac:dyDescent="0.3">
      <c r="A13" s="89" t="s">
        <v>80</v>
      </c>
    </row>
    <row r="14" spans="1:1" ht="31.2" x14ac:dyDescent="0.3">
      <c r="A14" s="89" t="s">
        <v>86</v>
      </c>
    </row>
    <row r="15" spans="1:1" ht="93.6" x14ac:dyDescent="0.3">
      <c r="A15" s="89" t="s">
        <v>88</v>
      </c>
    </row>
    <row r="16" spans="1:1" ht="31.2" x14ac:dyDescent="0.3">
      <c r="A16" s="89" t="s">
        <v>87</v>
      </c>
    </row>
    <row r="17" spans="1:1" ht="62.4" x14ac:dyDescent="0.3">
      <c r="A17" s="89" t="s">
        <v>89</v>
      </c>
    </row>
    <row r="18" spans="1:1" ht="46.8" x14ac:dyDescent="0.3">
      <c r="A18" s="89" t="s">
        <v>90</v>
      </c>
    </row>
    <row r="19" spans="1:1" ht="46.8" x14ac:dyDescent="0.3">
      <c r="A19" s="89" t="s">
        <v>91</v>
      </c>
    </row>
    <row r="20" spans="1:1" ht="46.8" x14ac:dyDescent="0.3">
      <c r="A20" s="89" t="s">
        <v>92</v>
      </c>
    </row>
    <row r="21" spans="1:1" ht="46.8" x14ac:dyDescent="0.3">
      <c r="A21" s="89" t="s">
        <v>93</v>
      </c>
    </row>
    <row r="22" spans="1:1" ht="31.2" x14ac:dyDescent="0.3">
      <c r="A22" s="89" t="s">
        <v>70</v>
      </c>
    </row>
    <row r="23" spans="1:1" x14ac:dyDescent="0.3">
      <c r="A23" s="3" t="s">
        <v>71</v>
      </c>
    </row>
    <row r="24" spans="1:1" ht="31.2" x14ac:dyDescent="0.3">
      <c r="A24" s="89" t="s">
        <v>94</v>
      </c>
    </row>
    <row r="25" spans="1:1" x14ac:dyDescent="0.3">
      <c r="A25" s="3" t="s">
        <v>72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FB94-ABF9-4B7A-87A4-C29A87A21713}">
  <dimension ref="A1:E36"/>
  <sheetViews>
    <sheetView workbookViewId="0">
      <selection activeCell="E13" sqref="E13"/>
    </sheetView>
  </sheetViews>
  <sheetFormatPr defaultColWidth="9.109375" defaultRowHeight="15.6" x14ac:dyDescent="0.3"/>
  <cols>
    <col min="1" max="1" width="59.5546875" style="1" customWidth="1"/>
    <col min="2" max="2" width="26.33203125" style="1" bestFit="1" customWidth="1"/>
    <col min="3" max="3" width="21.5546875" style="1" bestFit="1" customWidth="1"/>
    <col min="4" max="5" width="17.88671875" style="1" bestFit="1" customWidth="1"/>
    <col min="6" max="16384" width="9.109375" style="1"/>
  </cols>
  <sheetData>
    <row r="1" spans="1:5" x14ac:dyDescent="0.3">
      <c r="A1" s="2" t="s">
        <v>61</v>
      </c>
    </row>
    <row r="2" spans="1:5" x14ac:dyDescent="0.3">
      <c r="A2" s="3"/>
    </row>
    <row r="3" spans="1:5" ht="34.5" customHeight="1" x14ac:dyDescent="0.3">
      <c r="A3" s="3"/>
    </row>
    <row r="4" spans="1:5" ht="34.5" customHeight="1" x14ac:dyDescent="0.3">
      <c r="A4" s="2" t="s">
        <v>63</v>
      </c>
      <c r="B4" s="6" t="s">
        <v>81</v>
      </c>
    </row>
    <row r="5" spans="1:5" x14ac:dyDescent="0.3">
      <c r="A5" s="3" t="s">
        <v>75</v>
      </c>
      <c r="B5" s="6">
        <v>1</v>
      </c>
    </row>
    <row r="6" spans="1:5" ht="32.25" customHeight="1" x14ac:dyDescent="0.3">
      <c r="A6" s="5" t="s">
        <v>66</v>
      </c>
      <c r="B6" s="7">
        <v>10</v>
      </c>
    </row>
    <row r="7" spans="1:5" x14ac:dyDescent="0.3">
      <c r="A7" s="3"/>
    </row>
    <row r="8" spans="1:5" x14ac:dyDescent="0.3">
      <c r="A8" s="4" t="s">
        <v>17</v>
      </c>
      <c r="B8" s="8">
        <v>0.18</v>
      </c>
    </row>
    <row r="9" spans="1:5" x14ac:dyDescent="0.3">
      <c r="A9" s="4"/>
      <c r="B9" s="4"/>
    </row>
    <row r="10" spans="1:5" x14ac:dyDescent="0.3">
      <c r="A10" s="3" t="s">
        <v>44</v>
      </c>
      <c r="B10" s="3" t="s">
        <v>19</v>
      </c>
      <c r="C10" s="1" t="s">
        <v>68</v>
      </c>
      <c r="D10" s="3" t="s">
        <v>45</v>
      </c>
      <c r="E10" s="3" t="s">
        <v>74</v>
      </c>
    </row>
    <row r="11" spans="1:5" x14ac:dyDescent="0.3">
      <c r="A11" s="90"/>
      <c r="B11" s="6" t="s">
        <v>52</v>
      </c>
      <c r="C11" s="6"/>
      <c r="D11" s="6">
        <v>0</v>
      </c>
      <c r="E11" s="6">
        <v>0</v>
      </c>
    </row>
    <row r="12" spans="1:5" x14ac:dyDescent="0.3">
      <c r="A12" s="6" t="s">
        <v>69</v>
      </c>
      <c r="B12" s="6" t="s">
        <v>96</v>
      </c>
      <c r="C12" s="6">
        <v>50000</v>
      </c>
      <c r="D12" s="6">
        <v>0.6</v>
      </c>
      <c r="E12" s="6">
        <v>1</v>
      </c>
    </row>
    <row r="13" spans="1:5" x14ac:dyDescent="0.3">
      <c r="A13" s="6" t="s">
        <v>69</v>
      </c>
      <c r="B13" s="6" t="s">
        <v>20</v>
      </c>
      <c r="C13" s="6"/>
      <c r="D13" s="6">
        <v>0</v>
      </c>
      <c r="E13" s="6">
        <v>0</v>
      </c>
    </row>
    <row r="14" spans="1:5" x14ac:dyDescent="0.3">
      <c r="A14" s="6" t="s">
        <v>69</v>
      </c>
      <c r="B14" s="6" t="s">
        <v>21</v>
      </c>
      <c r="C14" s="6"/>
      <c r="D14" s="6">
        <v>0</v>
      </c>
      <c r="E14" s="6">
        <v>0</v>
      </c>
    </row>
    <row r="15" spans="1:5" x14ac:dyDescent="0.3">
      <c r="A15" s="6" t="s">
        <v>69</v>
      </c>
      <c r="B15" s="6" t="s">
        <v>22</v>
      </c>
      <c r="C15" s="6"/>
      <c r="D15" s="6">
        <v>0</v>
      </c>
      <c r="E15" s="6">
        <v>0</v>
      </c>
    </row>
    <row r="16" spans="1:5" x14ac:dyDescent="0.3">
      <c r="A16" s="6" t="s">
        <v>69</v>
      </c>
      <c r="B16" s="6" t="s">
        <v>23</v>
      </c>
      <c r="C16" s="6"/>
      <c r="D16" s="6">
        <v>0</v>
      </c>
      <c r="E16" s="6">
        <v>0</v>
      </c>
    </row>
    <row r="17" spans="1:5" x14ac:dyDescent="0.3">
      <c r="A17" s="6" t="s">
        <v>69</v>
      </c>
      <c r="B17" s="6" t="s">
        <v>24</v>
      </c>
      <c r="C17" s="6"/>
      <c r="D17" s="6">
        <v>0</v>
      </c>
      <c r="E17" s="6">
        <v>0</v>
      </c>
    </row>
    <row r="18" spans="1:5" x14ac:dyDescent="0.3">
      <c r="A18" s="6" t="s">
        <v>69</v>
      </c>
      <c r="B18" s="6" t="s">
        <v>25</v>
      </c>
      <c r="C18" s="6"/>
      <c r="D18" s="6">
        <v>0</v>
      </c>
      <c r="E18" s="6">
        <v>0</v>
      </c>
    </row>
    <row r="19" spans="1:5" x14ac:dyDescent="0.3">
      <c r="A19" s="6" t="s">
        <v>69</v>
      </c>
      <c r="B19" s="6" t="s">
        <v>26</v>
      </c>
      <c r="C19" s="6"/>
      <c r="D19" s="6">
        <v>0</v>
      </c>
      <c r="E19" s="6">
        <v>0</v>
      </c>
    </row>
    <row r="20" spans="1:5" x14ac:dyDescent="0.3">
      <c r="A20" s="6" t="s">
        <v>69</v>
      </c>
      <c r="B20" s="6" t="s">
        <v>27</v>
      </c>
      <c r="C20" s="6"/>
      <c r="D20" s="6">
        <v>0</v>
      </c>
      <c r="E20" s="6">
        <v>0</v>
      </c>
    </row>
    <row r="21" spans="1:5" x14ac:dyDescent="0.3">
      <c r="A21" s="6" t="s">
        <v>69</v>
      </c>
      <c r="B21" s="6" t="s">
        <v>28</v>
      </c>
      <c r="C21" s="6"/>
      <c r="D21" s="6">
        <v>0</v>
      </c>
      <c r="E21" s="6">
        <v>0</v>
      </c>
    </row>
    <row r="22" spans="1:5" x14ac:dyDescent="0.3">
      <c r="A22" s="6" t="s">
        <v>69</v>
      </c>
      <c r="B22" s="6" t="s">
        <v>29</v>
      </c>
      <c r="C22" s="6"/>
      <c r="D22" s="6">
        <v>0</v>
      </c>
      <c r="E22" s="6">
        <v>0</v>
      </c>
    </row>
    <row r="23" spans="1:5" x14ac:dyDescent="0.3">
      <c r="A23" s="6" t="s">
        <v>69</v>
      </c>
      <c r="B23" s="6" t="s">
        <v>30</v>
      </c>
      <c r="C23" s="6"/>
      <c r="D23" s="6">
        <v>0</v>
      </c>
      <c r="E23" s="6">
        <v>0</v>
      </c>
    </row>
    <row r="24" spans="1:5" x14ac:dyDescent="0.3">
      <c r="A24" s="6" t="s">
        <v>69</v>
      </c>
      <c r="B24" s="6" t="s">
        <v>31</v>
      </c>
      <c r="C24" s="6"/>
      <c r="D24" s="6">
        <v>0</v>
      </c>
      <c r="E24" s="6">
        <v>0</v>
      </c>
    </row>
    <row r="25" spans="1:5" x14ac:dyDescent="0.3">
      <c r="A25" s="6" t="s">
        <v>69</v>
      </c>
      <c r="B25" s="6" t="s">
        <v>32</v>
      </c>
      <c r="C25" s="6"/>
      <c r="D25" s="6">
        <v>0</v>
      </c>
      <c r="E25" s="6">
        <v>0</v>
      </c>
    </row>
    <row r="26" spans="1:5" x14ac:dyDescent="0.3">
      <c r="A26" s="6" t="s">
        <v>69</v>
      </c>
      <c r="B26" s="6" t="s">
        <v>33</v>
      </c>
      <c r="C26" s="6"/>
      <c r="D26" s="6">
        <v>0</v>
      </c>
      <c r="E26" s="6">
        <v>0</v>
      </c>
    </row>
    <row r="27" spans="1:5" x14ac:dyDescent="0.3">
      <c r="A27" s="6" t="s">
        <v>69</v>
      </c>
      <c r="B27" s="6" t="s">
        <v>34</v>
      </c>
      <c r="C27" s="6"/>
      <c r="D27" s="6">
        <v>0</v>
      </c>
      <c r="E27" s="6">
        <v>0</v>
      </c>
    </row>
    <row r="28" spans="1:5" x14ac:dyDescent="0.3">
      <c r="A28" s="6" t="s">
        <v>69</v>
      </c>
      <c r="B28" s="6" t="s">
        <v>35</v>
      </c>
      <c r="C28" s="6"/>
      <c r="D28" s="6">
        <v>0</v>
      </c>
      <c r="E28" s="6">
        <v>0</v>
      </c>
    </row>
    <row r="29" spans="1:5" x14ac:dyDescent="0.3">
      <c r="A29" s="6" t="s">
        <v>69</v>
      </c>
      <c r="B29" s="6" t="s">
        <v>36</v>
      </c>
      <c r="C29" s="6"/>
      <c r="D29" s="6">
        <v>0</v>
      </c>
      <c r="E29" s="6">
        <v>0</v>
      </c>
    </row>
    <row r="30" spans="1:5" x14ac:dyDescent="0.3">
      <c r="A30" s="6" t="s">
        <v>69</v>
      </c>
      <c r="B30" s="6" t="s">
        <v>37</v>
      </c>
      <c r="C30" s="6"/>
      <c r="D30" s="6">
        <v>0</v>
      </c>
      <c r="E30" s="6">
        <v>0</v>
      </c>
    </row>
    <row r="31" spans="1:5" x14ac:dyDescent="0.3">
      <c r="A31" s="6" t="s">
        <v>69</v>
      </c>
      <c r="B31" s="6" t="s">
        <v>38</v>
      </c>
      <c r="C31" s="6"/>
      <c r="D31" s="6">
        <v>0</v>
      </c>
      <c r="E31" s="6">
        <v>0</v>
      </c>
    </row>
    <row r="32" spans="1:5" x14ac:dyDescent="0.3">
      <c r="A32" s="6" t="s">
        <v>69</v>
      </c>
      <c r="B32" s="6" t="s">
        <v>39</v>
      </c>
      <c r="C32" s="6"/>
      <c r="D32" s="6">
        <v>0</v>
      </c>
      <c r="E32" s="6">
        <v>0</v>
      </c>
    </row>
    <row r="33" spans="1:5" x14ac:dyDescent="0.3">
      <c r="A33" s="6" t="s">
        <v>69</v>
      </c>
      <c r="B33" s="6" t="s">
        <v>40</v>
      </c>
      <c r="C33" s="6"/>
      <c r="D33" s="6">
        <v>0</v>
      </c>
      <c r="E33" s="6">
        <v>0</v>
      </c>
    </row>
    <row r="34" spans="1:5" x14ac:dyDescent="0.3">
      <c r="A34" s="6" t="s">
        <v>69</v>
      </c>
      <c r="B34" s="6" t="s">
        <v>41</v>
      </c>
      <c r="C34" s="6"/>
      <c r="D34" s="6">
        <v>0</v>
      </c>
      <c r="E34" s="6">
        <v>0</v>
      </c>
    </row>
    <row r="35" spans="1:5" x14ac:dyDescent="0.3">
      <c r="A35" s="6" t="s">
        <v>69</v>
      </c>
      <c r="B35" s="6" t="s">
        <v>42</v>
      </c>
      <c r="C35" s="6"/>
      <c r="D35" s="6">
        <v>0</v>
      </c>
      <c r="E35" s="6">
        <v>0</v>
      </c>
    </row>
    <row r="36" spans="1:5" x14ac:dyDescent="0.3">
      <c r="A36" s="6" t="s">
        <v>69</v>
      </c>
      <c r="B36" s="6" t="s">
        <v>43</v>
      </c>
      <c r="C36" s="6"/>
      <c r="D36" s="6">
        <v>0</v>
      </c>
      <c r="E36" s="6">
        <v>0</v>
      </c>
    </row>
  </sheetData>
  <phoneticPr fontId="12" type="noConversion"/>
  <dataValidations count="1">
    <dataValidation type="decimal" operator="lessThanOrEqual" allowBlank="1" showInputMessage="1" showErrorMessage="1" sqref="B5" xr:uid="{26101733-BC30-466E-A6AF-3095DC5252A0}">
      <formula1>1</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Q165"/>
  <sheetViews>
    <sheetView showGridLines="0" tabSelected="1" workbookViewId="0">
      <pane ySplit="9096" topLeftCell="A155"/>
      <selection activeCell="A135" sqref="A135:E157"/>
      <selection pane="bottomLeft" activeCell="A152" sqref="A152:E152"/>
    </sheetView>
  </sheetViews>
  <sheetFormatPr defaultRowHeight="14.4" x14ac:dyDescent="0.3"/>
  <cols>
    <col min="1" max="1" width="29.5546875" customWidth="1"/>
    <col min="2" max="2" width="16.88671875" customWidth="1"/>
    <col min="3" max="3" width="16.44140625" customWidth="1"/>
    <col min="4" max="4" width="11.109375" customWidth="1"/>
    <col min="5" max="5" width="14.88671875" customWidth="1"/>
    <col min="6" max="6" width="19" customWidth="1"/>
    <col min="7" max="7" width="11.88671875" customWidth="1"/>
    <col min="8" max="8" width="11.88671875" style="96" customWidth="1"/>
    <col min="9" max="9" width="22.44140625" customWidth="1"/>
    <col min="10" max="10" width="9.6640625" customWidth="1"/>
    <col min="11" max="23" width="9.109375" customWidth="1"/>
  </cols>
  <sheetData>
    <row r="1" spans="1:13" ht="22.8" x14ac:dyDescent="0.4">
      <c r="A1" s="9" t="s">
        <v>10</v>
      </c>
      <c r="B1" s="10"/>
      <c r="C1" s="10"/>
      <c r="D1" s="10"/>
      <c r="E1" s="11"/>
      <c r="F1" s="10"/>
      <c r="G1" s="10"/>
    </row>
    <row r="2" spans="1:13" ht="33" customHeight="1" x14ac:dyDescent="0.3">
      <c r="A2" s="12" t="s">
        <v>15</v>
      </c>
      <c r="B2" s="13" t="s">
        <v>4</v>
      </c>
      <c r="C2" s="13" t="s">
        <v>50</v>
      </c>
      <c r="D2" s="13" t="s">
        <v>0</v>
      </c>
      <c r="E2" s="14" t="s">
        <v>9</v>
      </c>
      <c r="F2" s="15" t="s">
        <v>53</v>
      </c>
      <c r="G2" s="14" t="s">
        <v>18</v>
      </c>
      <c r="H2" s="97" t="s">
        <v>49</v>
      </c>
      <c r="I2" s="16"/>
      <c r="M2" s="17"/>
    </row>
    <row r="3" spans="1:13" ht="15.6" x14ac:dyDescent="0.3">
      <c r="A3" s="86" t="str">
        <f>'Agency Grant Info'!B11&amp;" Salary or Bonus"</f>
        <v>All Staff Salary or Bonus</v>
      </c>
      <c r="B3" s="87">
        <v>10000</v>
      </c>
      <c r="C3" s="88">
        <v>1</v>
      </c>
      <c r="D3" s="106">
        <f t="shared" ref="D3:D54" si="0">NoYear</f>
        <v>1</v>
      </c>
      <c r="E3" s="20">
        <f>ROUND((B3*C3*D3),0)</f>
        <v>10000</v>
      </c>
      <c r="F3" s="100">
        <f>'Agency Grant Info'!D11</f>
        <v>0</v>
      </c>
      <c r="G3" s="22">
        <f>ROUND(B3/52/40,2)</f>
        <v>4.8099999999999996</v>
      </c>
      <c r="H3" s="97" t="str">
        <f>IF(E3="","include1",IF(E3=0,"remove","include2"))</f>
        <v>include2</v>
      </c>
      <c r="I3" s="23"/>
      <c r="M3" s="17"/>
    </row>
    <row r="4" spans="1:13" ht="15.6" x14ac:dyDescent="0.3">
      <c r="A4" s="86" t="s">
        <v>107</v>
      </c>
      <c r="B4" s="87">
        <f>B3*0.105</f>
        <v>1050</v>
      </c>
      <c r="C4" s="18">
        <f>C3</f>
        <v>1</v>
      </c>
      <c r="D4" s="106">
        <f t="shared" si="0"/>
        <v>1</v>
      </c>
      <c r="E4" s="20">
        <f t="shared" ref="E4:E34" si="1">ROUND((B4*C4*D4),0)</f>
        <v>1050</v>
      </c>
      <c r="F4" s="24"/>
      <c r="G4" s="25"/>
      <c r="H4" s="97" t="str">
        <f t="shared" ref="H4:H67" si="2">IF(E4="","include1",IF(E4=0,"remove","include2"))</f>
        <v>include2</v>
      </c>
      <c r="I4" s="23"/>
      <c r="M4" s="17"/>
    </row>
    <row r="5" spans="1:13" ht="15.6" hidden="1" x14ac:dyDescent="0.3">
      <c r="A5" s="86">
        <v>0</v>
      </c>
      <c r="B5" s="87">
        <v>0</v>
      </c>
      <c r="C5" s="108">
        <v>0</v>
      </c>
      <c r="D5" s="106">
        <f t="shared" si="0"/>
        <v>1</v>
      </c>
      <c r="E5" s="20">
        <f t="shared" si="1"/>
        <v>0</v>
      </c>
      <c r="F5" s="21"/>
      <c r="G5" s="25"/>
      <c r="H5" s="97" t="str">
        <f t="shared" si="2"/>
        <v>remove</v>
      </c>
      <c r="I5" s="23"/>
      <c r="M5" s="17"/>
    </row>
    <row r="6" spans="1:13" ht="15.6" x14ac:dyDescent="0.3">
      <c r="A6" s="86" t="str">
        <f>'Agency Grant Info'!A12&amp;", "&amp;'Agency Grant Info'!B12&amp;" Salary"</f>
        <v>TBD, Advocate Salary</v>
      </c>
      <c r="B6" s="87">
        <f>'Agency Grant Info'!C12</f>
        <v>50000</v>
      </c>
      <c r="C6" s="88">
        <f>'Agency Grant Info'!D12</f>
        <v>0.6</v>
      </c>
      <c r="D6" s="106">
        <f t="shared" si="0"/>
        <v>1</v>
      </c>
      <c r="E6" s="20">
        <f t="shared" si="1"/>
        <v>30000</v>
      </c>
      <c r="F6" s="100">
        <f>'Agency Grant Info'!E12</f>
        <v>1</v>
      </c>
      <c r="G6" s="22">
        <f>ROUND(B6/52/40,2)</f>
        <v>24.04</v>
      </c>
      <c r="H6" s="97" t="str">
        <f t="shared" si="2"/>
        <v>include2</v>
      </c>
      <c r="I6" s="23"/>
      <c r="M6" s="17"/>
    </row>
    <row r="7" spans="1:13" ht="15.6" x14ac:dyDescent="0.3">
      <c r="A7" s="86" t="str">
        <f>MID(A6,1,FIND("Salary",A6)-1)&amp;"Fringe"</f>
        <v>TBD, Advocate Fringe</v>
      </c>
      <c r="B7" s="87">
        <f>IF(fringepercent="n/a",0,B6*fringepercent)</f>
        <v>9000</v>
      </c>
      <c r="C7" s="18">
        <f>C6</f>
        <v>0.6</v>
      </c>
      <c r="D7" s="106">
        <f t="shared" si="0"/>
        <v>1</v>
      </c>
      <c r="E7" s="20">
        <f t="shared" si="1"/>
        <v>5400</v>
      </c>
      <c r="F7" s="24"/>
      <c r="G7" s="25"/>
      <c r="H7" s="97" t="str">
        <f t="shared" si="2"/>
        <v>include2</v>
      </c>
      <c r="I7" s="23"/>
      <c r="M7" s="17"/>
    </row>
    <row r="8" spans="1:13" ht="15.6" hidden="1" x14ac:dyDescent="0.3">
      <c r="A8" s="86" t="str">
        <f>'Agency Grant Info'!A13&amp;", "&amp;'Agency Grant Info'!B13&amp;" Salary"</f>
        <v>TBD, Position 2 Salary</v>
      </c>
      <c r="B8" s="87">
        <f>'Agency Grant Info'!C13</f>
        <v>0</v>
      </c>
      <c r="C8" s="88">
        <f>'Agency Grant Info'!D13</f>
        <v>0</v>
      </c>
      <c r="D8" s="106">
        <f t="shared" si="0"/>
        <v>1</v>
      </c>
      <c r="E8" s="20">
        <f t="shared" si="1"/>
        <v>0</v>
      </c>
      <c r="F8" s="100">
        <f>'Agency Grant Info'!E13</f>
        <v>0</v>
      </c>
      <c r="G8" s="22">
        <f>ROUND(B8/52/40,2)</f>
        <v>0</v>
      </c>
      <c r="H8" s="97" t="str">
        <f t="shared" si="2"/>
        <v>remove</v>
      </c>
      <c r="I8" s="23"/>
      <c r="M8" s="17"/>
    </row>
    <row r="9" spans="1:13" ht="15.6" hidden="1" x14ac:dyDescent="0.3">
      <c r="A9" s="86" t="str">
        <f>MID(A8,1,FIND("Salary",A8)-1)&amp;"Fringe"</f>
        <v>TBD, Position 2 Fringe</v>
      </c>
      <c r="B9" s="87">
        <f>IF(fringepercent="n/a",0,B8*fringepercent)</f>
        <v>0</v>
      </c>
      <c r="C9" s="18">
        <f>C8</f>
        <v>0</v>
      </c>
      <c r="D9" s="106">
        <f t="shared" si="0"/>
        <v>1</v>
      </c>
      <c r="E9" s="20">
        <f t="shared" si="1"/>
        <v>0</v>
      </c>
      <c r="F9" s="24"/>
      <c r="G9" s="25"/>
      <c r="H9" s="97" t="str">
        <f t="shared" si="2"/>
        <v>remove</v>
      </c>
      <c r="I9" s="23"/>
      <c r="M9" s="17"/>
    </row>
    <row r="10" spans="1:13" ht="15.6" hidden="1" x14ac:dyDescent="0.3">
      <c r="A10" s="86" t="str">
        <f>'Agency Grant Info'!A14&amp;", "&amp;'Agency Grant Info'!B14&amp;" Salary"</f>
        <v>TBD, Position 3 Salary</v>
      </c>
      <c r="B10" s="87">
        <f>'Agency Grant Info'!C14</f>
        <v>0</v>
      </c>
      <c r="C10" s="88">
        <f>'Agency Grant Info'!D14</f>
        <v>0</v>
      </c>
      <c r="D10" s="106">
        <f t="shared" si="0"/>
        <v>1</v>
      </c>
      <c r="E10" s="20">
        <f t="shared" si="1"/>
        <v>0</v>
      </c>
      <c r="F10" s="100">
        <f>'Agency Grant Info'!E14</f>
        <v>0</v>
      </c>
      <c r="G10" s="22">
        <f>ROUND(B10/52/40,2)</f>
        <v>0</v>
      </c>
      <c r="H10" s="97" t="str">
        <f t="shared" si="2"/>
        <v>remove</v>
      </c>
      <c r="I10" s="23"/>
      <c r="M10" s="17"/>
    </row>
    <row r="11" spans="1:13" ht="15.6" hidden="1" x14ac:dyDescent="0.3">
      <c r="A11" s="86" t="str">
        <f>MID(A10,1,FIND("Salary",A10)-1)&amp;"Fringe"</f>
        <v>TBD, Position 3 Fringe</v>
      </c>
      <c r="B11" s="87">
        <f>IF(fringepercent="n/a",0,B10*fringepercent)</f>
        <v>0</v>
      </c>
      <c r="C11" s="18">
        <f>C10</f>
        <v>0</v>
      </c>
      <c r="D11" s="106">
        <f t="shared" si="0"/>
        <v>1</v>
      </c>
      <c r="E11" s="20">
        <f t="shared" si="1"/>
        <v>0</v>
      </c>
      <c r="F11" s="24"/>
      <c r="G11" s="25"/>
      <c r="H11" s="97" t="str">
        <f t="shared" si="2"/>
        <v>remove</v>
      </c>
      <c r="I11" s="23"/>
      <c r="M11" s="17"/>
    </row>
    <row r="12" spans="1:13" ht="15.6" hidden="1" x14ac:dyDescent="0.3">
      <c r="A12" s="86" t="str">
        <f>'Agency Grant Info'!A15&amp;", "&amp;'Agency Grant Info'!B15&amp;" Salary"</f>
        <v>TBD, Position 4 Salary</v>
      </c>
      <c r="B12" s="87">
        <f>'Agency Grant Info'!C15</f>
        <v>0</v>
      </c>
      <c r="C12" s="88">
        <f>'Agency Grant Info'!D15</f>
        <v>0</v>
      </c>
      <c r="D12" s="106">
        <f t="shared" si="0"/>
        <v>1</v>
      </c>
      <c r="E12" s="20">
        <f t="shared" si="1"/>
        <v>0</v>
      </c>
      <c r="F12" s="100">
        <f>'Agency Grant Info'!E15</f>
        <v>0</v>
      </c>
      <c r="G12" s="22">
        <f>ROUND(B12/52/40,2)</f>
        <v>0</v>
      </c>
      <c r="H12" s="97" t="str">
        <f t="shared" si="2"/>
        <v>remove</v>
      </c>
      <c r="I12" s="23"/>
      <c r="M12" s="17"/>
    </row>
    <row r="13" spans="1:13" ht="15.6" hidden="1" x14ac:dyDescent="0.3">
      <c r="A13" s="86" t="str">
        <f>MID(A12,1,FIND("Salary",A12)-1)&amp;"Fringe"</f>
        <v>TBD, Position 4 Fringe</v>
      </c>
      <c r="B13" s="87">
        <f>IF(fringepercent="n/a",0,B12*fringepercent)</f>
        <v>0</v>
      </c>
      <c r="C13" s="18">
        <f>C12</f>
        <v>0</v>
      </c>
      <c r="D13" s="106">
        <f t="shared" si="0"/>
        <v>1</v>
      </c>
      <c r="E13" s="20">
        <f t="shared" si="1"/>
        <v>0</v>
      </c>
      <c r="F13" s="24"/>
      <c r="G13" s="25"/>
      <c r="H13" s="97" t="str">
        <f t="shared" si="2"/>
        <v>remove</v>
      </c>
      <c r="I13" s="23"/>
      <c r="M13" s="17"/>
    </row>
    <row r="14" spans="1:13" ht="15.6" hidden="1" x14ac:dyDescent="0.3">
      <c r="A14" s="86" t="str">
        <f>'Agency Grant Info'!A16&amp;", "&amp;'Agency Grant Info'!B16&amp;" Salary"</f>
        <v>TBD, Position 5 Salary</v>
      </c>
      <c r="B14" s="87">
        <f>'Agency Grant Info'!C16</f>
        <v>0</v>
      </c>
      <c r="C14" s="88">
        <f>'Agency Grant Info'!D16</f>
        <v>0</v>
      </c>
      <c r="D14" s="106">
        <f t="shared" si="0"/>
        <v>1</v>
      </c>
      <c r="E14" s="20">
        <f t="shared" si="1"/>
        <v>0</v>
      </c>
      <c r="F14" s="100">
        <f>'Agency Grant Info'!E16</f>
        <v>0</v>
      </c>
      <c r="G14" s="22">
        <f>ROUND(B14/52/40,2)</f>
        <v>0</v>
      </c>
      <c r="H14" s="97" t="str">
        <f t="shared" si="2"/>
        <v>remove</v>
      </c>
      <c r="I14" s="23"/>
      <c r="M14" s="17"/>
    </row>
    <row r="15" spans="1:13" ht="15.6" hidden="1" x14ac:dyDescent="0.3">
      <c r="A15" s="86" t="str">
        <f>MID(A14,1,FIND("Salary",A14)-1)&amp;"Fringe"</f>
        <v>TBD, Position 5 Fringe</v>
      </c>
      <c r="B15" s="87">
        <f>IF(fringepercent="n/a",0,B14*fringepercent)</f>
        <v>0</v>
      </c>
      <c r="C15" s="18">
        <f>C14</f>
        <v>0</v>
      </c>
      <c r="D15" s="106">
        <f t="shared" si="0"/>
        <v>1</v>
      </c>
      <c r="E15" s="20">
        <f t="shared" si="1"/>
        <v>0</v>
      </c>
      <c r="F15" s="24"/>
      <c r="G15" s="25"/>
      <c r="H15" s="97" t="str">
        <f t="shared" si="2"/>
        <v>remove</v>
      </c>
      <c r="I15" s="23"/>
      <c r="M15" s="17"/>
    </row>
    <row r="16" spans="1:13" ht="15.6" hidden="1" x14ac:dyDescent="0.3">
      <c r="A16" s="86" t="str">
        <f>'Agency Grant Info'!A17&amp;", "&amp;'Agency Grant Info'!B17&amp;" Salary"</f>
        <v>TBD, Position 6 Salary</v>
      </c>
      <c r="B16" s="87">
        <f>'Agency Grant Info'!C17</f>
        <v>0</v>
      </c>
      <c r="C16" s="88">
        <f>'Agency Grant Info'!D17</f>
        <v>0</v>
      </c>
      <c r="D16" s="106">
        <f t="shared" si="0"/>
        <v>1</v>
      </c>
      <c r="E16" s="20">
        <f t="shared" si="1"/>
        <v>0</v>
      </c>
      <c r="F16" s="100">
        <f>'Agency Grant Info'!E17</f>
        <v>0</v>
      </c>
      <c r="G16" s="22">
        <f>ROUND(B16/52/40,2)</f>
        <v>0</v>
      </c>
      <c r="H16" s="97" t="str">
        <f t="shared" si="2"/>
        <v>remove</v>
      </c>
      <c r="I16" s="23"/>
      <c r="M16" s="17"/>
    </row>
    <row r="17" spans="1:13" ht="15.6" hidden="1" x14ac:dyDescent="0.3">
      <c r="A17" s="86" t="str">
        <f>MID(A16,1,FIND("Salary",A16)-1)&amp;"Fringe"</f>
        <v>TBD, Position 6 Fringe</v>
      </c>
      <c r="B17" s="87">
        <f>IF(fringepercent="n/a",0,B16*fringepercent)</f>
        <v>0</v>
      </c>
      <c r="C17" s="18">
        <f>C16</f>
        <v>0</v>
      </c>
      <c r="D17" s="106">
        <f t="shared" si="0"/>
        <v>1</v>
      </c>
      <c r="E17" s="20">
        <f t="shared" si="1"/>
        <v>0</v>
      </c>
      <c r="F17" s="24"/>
      <c r="G17" s="25"/>
      <c r="H17" s="97" t="str">
        <f t="shared" si="2"/>
        <v>remove</v>
      </c>
      <c r="I17" s="23"/>
      <c r="M17" s="17"/>
    </row>
    <row r="18" spans="1:13" ht="15.6" hidden="1" x14ac:dyDescent="0.3">
      <c r="A18" s="86" t="str">
        <f>'Agency Grant Info'!A18&amp;", "&amp;'Agency Grant Info'!B18&amp;" Salary"</f>
        <v>TBD, Position 7 Salary</v>
      </c>
      <c r="B18" s="87">
        <f>'Agency Grant Info'!C18</f>
        <v>0</v>
      </c>
      <c r="C18" s="88">
        <f>'Agency Grant Info'!D18</f>
        <v>0</v>
      </c>
      <c r="D18" s="106">
        <f t="shared" si="0"/>
        <v>1</v>
      </c>
      <c r="E18" s="20">
        <f t="shared" si="1"/>
        <v>0</v>
      </c>
      <c r="F18" s="100">
        <f>'Agency Grant Info'!E18</f>
        <v>0</v>
      </c>
      <c r="G18" s="22">
        <f>ROUND(B18/52/40,2)</f>
        <v>0</v>
      </c>
      <c r="H18" s="97" t="str">
        <f t="shared" si="2"/>
        <v>remove</v>
      </c>
      <c r="I18" s="23"/>
      <c r="M18" s="17"/>
    </row>
    <row r="19" spans="1:13" ht="15.6" hidden="1" x14ac:dyDescent="0.3">
      <c r="A19" s="86" t="str">
        <f>MID(A18,1,FIND("Salary",A18)-1)&amp;"Fringe"</f>
        <v>TBD, Position 7 Fringe</v>
      </c>
      <c r="B19" s="87">
        <f>IF(fringepercent="n/a",0,B18*fringepercent)</f>
        <v>0</v>
      </c>
      <c r="C19" s="18">
        <f>C18</f>
        <v>0</v>
      </c>
      <c r="D19" s="106">
        <f t="shared" si="0"/>
        <v>1</v>
      </c>
      <c r="E19" s="20">
        <f t="shared" si="1"/>
        <v>0</v>
      </c>
      <c r="F19" s="24"/>
      <c r="G19" s="25"/>
      <c r="H19" s="97" t="str">
        <f t="shared" si="2"/>
        <v>remove</v>
      </c>
      <c r="I19" s="23"/>
      <c r="M19" s="17"/>
    </row>
    <row r="20" spans="1:13" ht="15.6" hidden="1" x14ac:dyDescent="0.3">
      <c r="A20" s="86" t="str">
        <f>'Agency Grant Info'!A19&amp;", "&amp;'Agency Grant Info'!B19&amp;" Salary"</f>
        <v>TBD, Position 8 Salary</v>
      </c>
      <c r="B20" s="87">
        <f>'Agency Grant Info'!C19</f>
        <v>0</v>
      </c>
      <c r="C20" s="88">
        <f>'Agency Grant Info'!D19</f>
        <v>0</v>
      </c>
      <c r="D20" s="106">
        <f t="shared" si="0"/>
        <v>1</v>
      </c>
      <c r="E20" s="20">
        <f t="shared" si="1"/>
        <v>0</v>
      </c>
      <c r="F20" s="100">
        <f>'Agency Grant Info'!E19</f>
        <v>0</v>
      </c>
      <c r="G20" s="22">
        <f>ROUND(B20/52/40,2)</f>
        <v>0</v>
      </c>
      <c r="H20" s="97" t="str">
        <f t="shared" si="2"/>
        <v>remove</v>
      </c>
      <c r="I20" s="23"/>
      <c r="M20" s="17"/>
    </row>
    <row r="21" spans="1:13" ht="15.6" hidden="1" x14ac:dyDescent="0.3">
      <c r="A21" s="86" t="str">
        <f>MID(A20,1,FIND("Salary",A20)-1)&amp;"Fringe"</f>
        <v>TBD, Position 8 Fringe</v>
      </c>
      <c r="B21" s="87">
        <f>IF(fringepercent="n/a",0,B20*fringepercent)</f>
        <v>0</v>
      </c>
      <c r="C21" s="18">
        <f>C20</f>
        <v>0</v>
      </c>
      <c r="D21" s="106">
        <f t="shared" si="0"/>
        <v>1</v>
      </c>
      <c r="E21" s="20">
        <f t="shared" si="1"/>
        <v>0</v>
      </c>
      <c r="F21" s="24"/>
      <c r="G21" s="25"/>
      <c r="H21" s="97" t="str">
        <f t="shared" si="2"/>
        <v>remove</v>
      </c>
      <c r="I21" s="23"/>
      <c r="M21" s="17"/>
    </row>
    <row r="22" spans="1:13" ht="15.6" hidden="1" x14ac:dyDescent="0.3">
      <c r="A22" s="86" t="str">
        <f>'Agency Grant Info'!A20&amp;", "&amp;'Agency Grant Info'!B20&amp;" Salary"</f>
        <v>TBD, Position 9 Salary</v>
      </c>
      <c r="B22" s="87">
        <f>'Agency Grant Info'!C20</f>
        <v>0</v>
      </c>
      <c r="C22" s="88">
        <f>'Agency Grant Info'!D20</f>
        <v>0</v>
      </c>
      <c r="D22" s="106">
        <f t="shared" si="0"/>
        <v>1</v>
      </c>
      <c r="E22" s="20">
        <f t="shared" si="1"/>
        <v>0</v>
      </c>
      <c r="F22" s="100">
        <f>'Agency Grant Info'!E20</f>
        <v>0</v>
      </c>
      <c r="G22" s="22">
        <f>ROUND(B22/52/40,2)</f>
        <v>0</v>
      </c>
      <c r="H22" s="97" t="str">
        <f t="shared" si="2"/>
        <v>remove</v>
      </c>
      <c r="I22" s="23"/>
      <c r="M22" s="17"/>
    </row>
    <row r="23" spans="1:13" ht="15.6" hidden="1" x14ac:dyDescent="0.3">
      <c r="A23" s="86" t="str">
        <f>MID(A22,1,FIND("Salary",A22)-1)&amp;"Fringe"</f>
        <v>TBD, Position 9 Fringe</v>
      </c>
      <c r="B23" s="87">
        <f>IF(fringepercent="n/a",0,B22*fringepercent)</f>
        <v>0</v>
      </c>
      <c r="C23" s="18">
        <f>C22</f>
        <v>0</v>
      </c>
      <c r="D23" s="106">
        <f t="shared" si="0"/>
        <v>1</v>
      </c>
      <c r="E23" s="20">
        <f t="shared" si="1"/>
        <v>0</v>
      </c>
      <c r="F23" s="24"/>
      <c r="G23" s="25"/>
      <c r="H23" s="97" t="str">
        <f t="shared" si="2"/>
        <v>remove</v>
      </c>
      <c r="I23" s="23"/>
      <c r="M23" s="17"/>
    </row>
    <row r="24" spans="1:13" ht="15.6" hidden="1" x14ac:dyDescent="0.3">
      <c r="A24" s="86" t="str">
        <f>'Agency Grant Info'!A21&amp;", "&amp;'Agency Grant Info'!B21&amp;" Salary"</f>
        <v>TBD, Position 10 Salary</v>
      </c>
      <c r="B24" s="87">
        <f>'Agency Grant Info'!C21</f>
        <v>0</v>
      </c>
      <c r="C24" s="88">
        <f>'Agency Grant Info'!D21</f>
        <v>0</v>
      </c>
      <c r="D24" s="106">
        <f t="shared" si="0"/>
        <v>1</v>
      </c>
      <c r="E24" s="20">
        <f t="shared" si="1"/>
        <v>0</v>
      </c>
      <c r="F24" s="100">
        <f>'Agency Grant Info'!E21</f>
        <v>0</v>
      </c>
      <c r="G24" s="22">
        <f>ROUND(B24/52/40,2)</f>
        <v>0</v>
      </c>
      <c r="H24" s="97" t="str">
        <f t="shared" si="2"/>
        <v>remove</v>
      </c>
      <c r="I24" s="23"/>
      <c r="M24" s="17"/>
    </row>
    <row r="25" spans="1:13" ht="15.6" hidden="1" x14ac:dyDescent="0.3">
      <c r="A25" s="86" t="str">
        <f>MID(A24,1,FIND("Salary",A24)-1)&amp;"Fringe"</f>
        <v>TBD, Position 10 Fringe</v>
      </c>
      <c r="B25" s="87">
        <f>IF(fringepercent="n/a",0,B24*fringepercent)</f>
        <v>0</v>
      </c>
      <c r="C25" s="18">
        <f>C24</f>
        <v>0</v>
      </c>
      <c r="D25" s="106">
        <f t="shared" si="0"/>
        <v>1</v>
      </c>
      <c r="E25" s="20">
        <f t="shared" si="1"/>
        <v>0</v>
      </c>
      <c r="F25" s="24"/>
      <c r="G25" s="25"/>
      <c r="H25" s="97" t="str">
        <f t="shared" si="2"/>
        <v>remove</v>
      </c>
      <c r="I25" s="23"/>
      <c r="M25" s="17"/>
    </row>
    <row r="26" spans="1:13" ht="15.6" hidden="1" x14ac:dyDescent="0.3">
      <c r="A26" s="86" t="str">
        <f>'Agency Grant Info'!A22&amp;", "&amp;'Agency Grant Info'!B22&amp;" Salary"</f>
        <v>TBD, Position 11 Salary</v>
      </c>
      <c r="B26" s="87">
        <f>'Agency Grant Info'!C22</f>
        <v>0</v>
      </c>
      <c r="C26" s="88">
        <f>'Agency Grant Info'!D22</f>
        <v>0</v>
      </c>
      <c r="D26" s="106">
        <f t="shared" si="0"/>
        <v>1</v>
      </c>
      <c r="E26" s="20">
        <f t="shared" si="1"/>
        <v>0</v>
      </c>
      <c r="F26" s="100">
        <f>'Agency Grant Info'!E22</f>
        <v>0</v>
      </c>
      <c r="G26" s="22">
        <f>ROUND(B26/52/40,2)</f>
        <v>0</v>
      </c>
      <c r="H26" s="97" t="str">
        <f t="shared" si="2"/>
        <v>remove</v>
      </c>
      <c r="I26" s="23"/>
      <c r="M26" s="17"/>
    </row>
    <row r="27" spans="1:13" ht="15.6" hidden="1" x14ac:dyDescent="0.3">
      <c r="A27" s="86" t="str">
        <f>MID(A26,1,FIND("Salary",A26)-1)&amp;"Fringe"</f>
        <v>TBD, Position 11 Fringe</v>
      </c>
      <c r="B27" s="87">
        <f>IF(fringepercent="n/a",0,B26*fringepercent)</f>
        <v>0</v>
      </c>
      <c r="C27" s="18">
        <f>C26</f>
        <v>0</v>
      </c>
      <c r="D27" s="106">
        <f t="shared" si="0"/>
        <v>1</v>
      </c>
      <c r="E27" s="20">
        <f t="shared" si="1"/>
        <v>0</v>
      </c>
      <c r="F27" s="24"/>
      <c r="G27" s="25"/>
      <c r="H27" s="97" t="str">
        <f t="shared" si="2"/>
        <v>remove</v>
      </c>
      <c r="I27" s="23"/>
      <c r="M27" s="17"/>
    </row>
    <row r="28" spans="1:13" ht="15.6" hidden="1" x14ac:dyDescent="0.3">
      <c r="A28" s="86" t="str">
        <f>'Agency Grant Info'!A23&amp;", "&amp;'Agency Grant Info'!B23&amp;" Salary"</f>
        <v>TBD, Position 12 Salary</v>
      </c>
      <c r="B28" s="87">
        <f>'Agency Grant Info'!C23</f>
        <v>0</v>
      </c>
      <c r="C28" s="88">
        <f>'Agency Grant Info'!D23</f>
        <v>0</v>
      </c>
      <c r="D28" s="106">
        <f t="shared" si="0"/>
        <v>1</v>
      </c>
      <c r="E28" s="20">
        <f t="shared" si="1"/>
        <v>0</v>
      </c>
      <c r="F28" s="100">
        <f>'Agency Grant Info'!E23</f>
        <v>0</v>
      </c>
      <c r="G28" s="22">
        <f>ROUND(B28/52/40,2)</f>
        <v>0</v>
      </c>
      <c r="H28" s="97" t="str">
        <f t="shared" si="2"/>
        <v>remove</v>
      </c>
      <c r="I28" s="23"/>
      <c r="M28" s="17"/>
    </row>
    <row r="29" spans="1:13" ht="15.6" hidden="1" x14ac:dyDescent="0.3">
      <c r="A29" s="86" t="str">
        <f>MID(A28,1,FIND("Salary",A28)-1)&amp;"Fringe"</f>
        <v>TBD, Position 12 Fringe</v>
      </c>
      <c r="B29" s="87">
        <f>IF(fringepercent="n/a",0,B28*fringepercent)</f>
        <v>0</v>
      </c>
      <c r="C29" s="18">
        <f>C28</f>
        <v>0</v>
      </c>
      <c r="D29" s="106">
        <f t="shared" si="0"/>
        <v>1</v>
      </c>
      <c r="E29" s="20">
        <f t="shared" si="1"/>
        <v>0</v>
      </c>
      <c r="F29" s="24"/>
      <c r="G29" s="25"/>
      <c r="H29" s="97" t="str">
        <f t="shared" si="2"/>
        <v>remove</v>
      </c>
      <c r="I29" s="23"/>
      <c r="M29" s="17"/>
    </row>
    <row r="30" spans="1:13" ht="15.6" hidden="1" x14ac:dyDescent="0.3">
      <c r="A30" s="86" t="str">
        <f>'Agency Grant Info'!A24&amp;", "&amp;'Agency Grant Info'!B24&amp;" Salary"</f>
        <v>TBD, Position 13 Salary</v>
      </c>
      <c r="B30" s="87">
        <f>'Agency Grant Info'!C24</f>
        <v>0</v>
      </c>
      <c r="C30" s="88">
        <f>'Agency Grant Info'!D24</f>
        <v>0</v>
      </c>
      <c r="D30" s="106">
        <f t="shared" si="0"/>
        <v>1</v>
      </c>
      <c r="E30" s="20">
        <f t="shared" si="1"/>
        <v>0</v>
      </c>
      <c r="F30" s="100">
        <f>'Agency Grant Info'!E24</f>
        <v>0</v>
      </c>
      <c r="G30" s="22">
        <f>ROUND(B30/52/40,2)</f>
        <v>0</v>
      </c>
      <c r="H30" s="97" t="str">
        <f t="shared" si="2"/>
        <v>remove</v>
      </c>
      <c r="I30" s="23"/>
      <c r="M30" s="17"/>
    </row>
    <row r="31" spans="1:13" ht="15.6" hidden="1" x14ac:dyDescent="0.3">
      <c r="A31" s="86" t="str">
        <f>MID(A30,1,FIND("Salary",A30)-1)&amp;"Fringe"</f>
        <v>TBD, Position 13 Fringe</v>
      </c>
      <c r="B31" s="87">
        <f>IF(fringepercent="n/a",0,B30*fringepercent)</f>
        <v>0</v>
      </c>
      <c r="C31" s="18">
        <f>C30</f>
        <v>0</v>
      </c>
      <c r="D31" s="106">
        <f t="shared" si="0"/>
        <v>1</v>
      </c>
      <c r="E31" s="20">
        <f t="shared" si="1"/>
        <v>0</v>
      </c>
      <c r="F31" s="24"/>
      <c r="G31" s="25"/>
      <c r="H31" s="97" t="str">
        <f t="shared" si="2"/>
        <v>remove</v>
      </c>
      <c r="I31" s="23"/>
      <c r="M31" s="17"/>
    </row>
    <row r="32" spans="1:13" ht="15.6" hidden="1" x14ac:dyDescent="0.3">
      <c r="A32" s="86" t="str">
        <f>'Agency Grant Info'!A25&amp;", "&amp;'Agency Grant Info'!B25&amp;" Salary"</f>
        <v>TBD, Position 14 Salary</v>
      </c>
      <c r="B32" s="87">
        <f>'Agency Grant Info'!C25</f>
        <v>0</v>
      </c>
      <c r="C32" s="88">
        <f>'Agency Grant Info'!D25</f>
        <v>0</v>
      </c>
      <c r="D32" s="106">
        <f t="shared" si="0"/>
        <v>1</v>
      </c>
      <c r="E32" s="20">
        <f t="shared" si="1"/>
        <v>0</v>
      </c>
      <c r="F32" s="100">
        <f>'Agency Grant Info'!E25</f>
        <v>0</v>
      </c>
      <c r="G32" s="22">
        <f>ROUND(B32/52/40,2)</f>
        <v>0</v>
      </c>
      <c r="H32" s="97" t="str">
        <f t="shared" si="2"/>
        <v>remove</v>
      </c>
      <c r="I32" s="23"/>
      <c r="M32" s="17"/>
    </row>
    <row r="33" spans="1:13" ht="15.6" hidden="1" x14ac:dyDescent="0.3">
      <c r="A33" s="86" t="str">
        <f>MID(A32,1,FIND("Salary",A32)-1)&amp;"Fringe"</f>
        <v>TBD, Position 14 Fringe</v>
      </c>
      <c r="B33" s="87">
        <f>IF(fringepercent="n/a",0,B32*fringepercent)</f>
        <v>0</v>
      </c>
      <c r="C33" s="18">
        <f>C32</f>
        <v>0</v>
      </c>
      <c r="D33" s="106">
        <f t="shared" si="0"/>
        <v>1</v>
      </c>
      <c r="E33" s="20">
        <f t="shared" si="1"/>
        <v>0</v>
      </c>
      <c r="F33" s="24"/>
      <c r="G33" s="25"/>
      <c r="H33" s="97" t="str">
        <f t="shared" si="2"/>
        <v>remove</v>
      </c>
      <c r="I33" s="23"/>
      <c r="M33" s="17"/>
    </row>
    <row r="34" spans="1:13" ht="15.6" hidden="1" x14ac:dyDescent="0.3">
      <c r="A34" s="86" t="str">
        <f>'Agency Grant Info'!A26&amp;", "&amp;'Agency Grant Info'!B26&amp;" Salary"</f>
        <v>TBD, Position 15 Salary</v>
      </c>
      <c r="B34" s="87">
        <f>'Agency Grant Info'!C26</f>
        <v>0</v>
      </c>
      <c r="C34" s="88">
        <f>'Agency Grant Info'!D26</f>
        <v>0</v>
      </c>
      <c r="D34" s="106">
        <f t="shared" si="0"/>
        <v>1</v>
      </c>
      <c r="E34" s="20">
        <f t="shared" si="1"/>
        <v>0</v>
      </c>
      <c r="F34" s="100">
        <f>'Agency Grant Info'!E26</f>
        <v>0</v>
      </c>
      <c r="G34" s="22">
        <f>ROUND(B34/52/40,2)</f>
        <v>0</v>
      </c>
      <c r="H34" s="97" t="str">
        <f t="shared" si="2"/>
        <v>remove</v>
      </c>
      <c r="I34" s="23"/>
      <c r="M34" s="17"/>
    </row>
    <row r="35" spans="1:13" ht="15.6" hidden="1" x14ac:dyDescent="0.3">
      <c r="A35" s="86" t="str">
        <f>MID(A34,1,FIND("Salary",A34)-1)&amp;"Fringe"</f>
        <v>TBD, Position 15 Fringe</v>
      </c>
      <c r="B35" s="87">
        <f>IF(fringepercent="n/a",0,B34*fringepercent)</f>
        <v>0</v>
      </c>
      <c r="C35" s="18">
        <f>C34</f>
        <v>0</v>
      </c>
      <c r="D35" s="106">
        <f t="shared" si="0"/>
        <v>1</v>
      </c>
      <c r="E35" s="20">
        <f t="shared" ref="E35:E55" si="3">ROUND((B35*C35*D35),0)</f>
        <v>0</v>
      </c>
      <c r="F35" s="24"/>
      <c r="G35" s="25"/>
      <c r="H35" s="97" t="str">
        <f t="shared" si="2"/>
        <v>remove</v>
      </c>
      <c r="I35" s="23"/>
      <c r="M35" s="17"/>
    </row>
    <row r="36" spans="1:13" ht="15.6" hidden="1" x14ac:dyDescent="0.3">
      <c r="A36" s="86" t="str">
        <f>'Agency Grant Info'!A27&amp;", "&amp;'Agency Grant Info'!B27&amp;" Salary"</f>
        <v>TBD, Position 16 Salary</v>
      </c>
      <c r="B36" s="87">
        <f>'Agency Grant Info'!C27</f>
        <v>0</v>
      </c>
      <c r="C36" s="88">
        <f>'Agency Grant Info'!D27</f>
        <v>0</v>
      </c>
      <c r="D36" s="106">
        <f t="shared" si="0"/>
        <v>1</v>
      </c>
      <c r="E36" s="20">
        <f t="shared" si="3"/>
        <v>0</v>
      </c>
      <c r="F36" s="100">
        <f>'Agency Grant Info'!E27</f>
        <v>0</v>
      </c>
      <c r="G36" s="22">
        <f>ROUND(B36/52/40,2)</f>
        <v>0</v>
      </c>
      <c r="H36" s="97" t="str">
        <f t="shared" si="2"/>
        <v>remove</v>
      </c>
      <c r="I36" s="23"/>
      <c r="M36" s="17"/>
    </row>
    <row r="37" spans="1:13" ht="15.6" hidden="1" x14ac:dyDescent="0.3">
      <c r="A37" s="86" t="str">
        <f>MID(A36,1,FIND("Salary",A36)-1)&amp;"Fringe"</f>
        <v>TBD, Position 16 Fringe</v>
      </c>
      <c r="B37" s="87">
        <f>IF(fringepercent="n/a",0,B36*fringepercent)</f>
        <v>0</v>
      </c>
      <c r="C37" s="18">
        <f>C36</f>
        <v>0</v>
      </c>
      <c r="D37" s="106">
        <f t="shared" si="0"/>
        <v>1</v>
      </c>
      <c r="E37" s="20">
        <f t="shared" si="3"/>
        <v>0</v>
      </c>
      <c r="F37" s="24"/>
      <c r="G37" s="25"/>
      <c r="H37" s="97" t="str">
        <f t="shared" si="2"/>
        <v>remove</v>
      </c>
      <c r="I37" s="23"/>
      <c r="M37" s="17"/>
    </row>
    <row r="38" spans="1:13" ht="15.6" hidden="1" x14ac:dyDescent="0.3">
      <c r="A38" s="86" t="str">
        <f>'Agency Grant Info'!A28&amp;", "&amp;'Agency Grant Info'!B28&amp;" Salary"</f>
        <v>TBD, Position 17 Salary</v>
      </c>
      <c r="B38" s="87">
        <f>'Agency Grant Info'!C28</f>
        <v>0</v>
      </c>
      <c r="C38" s="88">
        <f>'Agency Grant Info'!D28</f>
        <v>0</v>
      </c>
      <c r="D38" s="106">
        <f t="shared" si="0"/>
        <v>1</v>
      </c>
      <c r="E38" s="20">
        <f t="shared" si="3"/>
        <v>0</v>
      </c>
      <c r="F38" s="100">
        <f>'Agency Grant Info'!E28</f>
        <v>0</v>
      </c>
      <c r="G38" s="22">
        <f>ROUND(B38/52/40,2)</f>
        <v>0</v>
      </c>
      <c r="H38" s="97" t="str">
        <f t="shared" si="2"/>
        <v>remove</v>
      </c>
      <c r="I38" s="23"/>
      <c r="M38" s="17"/>
    </row>
    <row r="39" spans="1:13" ht="15.6" hidden="1" x14ac:dyDescent="0.3">
      <c r="A39" s="86" t="str">
        <f>MID(A38,1,FIND("Salary",A38)-1)&amp;"Fringe"</f>
        <v>TBD, Position 17 Fringe</v>
      </c>
      <c r="B39" s="87">
        <f>IF(fringepercent="n/a",0,B38*fringepercent)</f>
        <v>0</v>
      </c>
      <c r="C39" s="18">
        <f>C38</f>
        <v>0</v>
      </c>
      <c r="D39" s="106">
        <f t="shared" si="0"/>
        <v>1</v>
      </c>
      <c r="E39" s="20">
        <f t="shared" si="3"/>
        <v>0</v>
      </c>
      <c r="F39" s="24"/>
      <c r="G39" s="25"/>
      <c r="H39" s="97" t="str">
        <f t="shared" si="2"/>
        <v>remove</v>
      </c>
      <c r="I39" s="23"/>
      <c r="M39" s="17"/>
    </row>
    <row r="40" spans="1:13" ht="15.6" hidden="1" x14ac:dyDescent="0.3">
      <c r="A40" s="86" t="str">
        <f>'Agency Grant Info'!A29&amp;", "&amp;'Agency Grant Info'!B29&amp;" Salary"</f>
        <v>TBD, Position 18 Salary</v>
      </c>
      <c r="B40" s="87">
        <f>'Agency Grant Info'!C29</f>
        <v>0</v>
      </c>
      <c r="C40" s="88">
        <f>'Agency Grant Info'!D29</f>
        <v>0</v>
      </c>
      <c r="D40" s="106">
        <f t="shared" si="0"/>
        <v>1</v>
      </c>
      <c r="E40" s="20">
        <f t="shared" si="3"/>
        <v>0</v>
      </c>
      <c r="F40" s="100">
        <f>'Agency Grant Info'!E29</f>
        <v>0</v>
      </c>
      <c r="G40" s="22">
        <f>ROUND(B40/52/40,2)</f>
        <v>0</v>
      </c>
      <c r="H40" s="97" t="str">
        <f t="shared" si="2"/>
        <v>remove</v>
      </c>
      <c r="I40" s="23"/>
      <c r="M40" s="17"/>
    </row>
    <row r="41" spans="1:13" ht="15.6" hidden="1" x14ac:dyDescent="0.3">
      <c r="A41" s="86" t="str">
        <f>MID(A40,1,FIND("Salary",A40)-1)&amp;"Fringe"</f>
        <v>TBD, Position 18 Fringe</v>
      </c>
      <c r="B41" s="87">
        <f>IF(fringepercent="n/a",0,B40*fringepercent)</f>
        <v>0</v>
      </c>
      <c r="C41" s="18">
        <f>C40</f>
        <v>0</v>
      </c>
      <c r="D41" s="106">
        <f t="shared" si="0"/>
        <v>1</v>
      </c>
      <c r="E41" s="20">
        <f t="shared" si="3"/>
        <v>0</v>
      </c>
      <c r="F41" s="24"/>
      <c r="G41" s="25"/>
      <c r="H41" s="97" t="str">
        <f t="shared" si="2"/>
        <v>remove</v>
      </c>
      <c r="I41" s="23"/>
      <c r="M41" s="17"/>
    </row>
    <row r="42" spans="1:13" ht="15.6" hidden="1" x14ac:dyDescent="0.3">
      <c r="A42" s="86" t="str">
        <f>'Agency Grant Info'!A30&amp;", "&amp;'Agency Grant Info'!B30&amp;" Salary"</f>
        <v>TBD, Position 19 Salary</v>
      </c>
      <c r="B42" s="87">
        <f>'Agency Grant Info'!C30</f>
        <v>0</v>
      </c>
      <c r="C42" s="88">
        <f>'Agency Grant Info'!D30</f>
        <v>0</v>
      </c>
      <c r="D42" s="106">
        <f t="shared" si="0"/>
        <v>1</v>
      </c>
      <c r="E42" s="20">
        <f t="shared" si="3"/>
        <v>0</v>
      </c>
      <c r="F42" s="100">
        <f>'Agency Grant Info'!E30</f>
        <v>0</v>
      </c>
      <c r="G42" s="22">
        <f>ROUND(B42/52/40,2)</f>
        <v>0</v>
      </c>
      <c r="H42" s="97" t="str">
        <f t="shared" si="2"/>
        <v>remove</v>
      </c>
      <c r="I42" s="23"/>
      <c r="M42" s="17"/>
    </row>
    <row r="43" spans="1:13" ht="15.6" hidden="1" x14ac:dyDescent="0.3">
      <c r="A43" s="86" t="str">
        <f>MID(A42,1,FIND("Salary",A42)-1)&amp;"Fringe"</f>
        <v>TBD, Position 19 Fringe</v>
      </c>
      <c r="B43" s="87">
        <f>IF(fringepercent="n/a",0,B42*fringepercent)</f>
        <v>0</v>
      </c>
      <c r="C43" s="18">
        <f>C42</f>
        <v>0</v>
      </c>
      <c r="D43" s="106">
        <f t="shared" si="0"/>
        <v>1</v>
      </c>
      <c r="E43" s="20">
        <f t="shared" si="3"/>
        <v>0</v>
      </c>
      <c r="F43" s="24"/>
      <c r="G43" s="25"/>
      <c r="H43" s="97" t="str">
        <f t="shared" si="2"/>
        <v>remove</v>
      </c>
      <c r="I43" s="23"/>
      <c r="M43" s="17"/>
    </row>
    <row r="44" spans="1:13" ht="15.6" hidden="1" x14ac:dyDescent="0.3">
      <c r="A44" s="86" t="str">
        <f>'Agency Grant Info'!A31&amp;", "&amp;'Agency Grant Info'!B31&amp;" Salary"</f>
        <v>TBD, Position 20 Salary</v>
      </c>
      <c r="B44" s="87">
        <f>'Agency Grant Info'!C31</f>
        <v>0</v>
      </c>
      <c r="C44" s="88">
        <f>'Agency Grant Info'!D31</f>
        <v>0</v>
      </c>
      <c r="D44" s="106">
        <f t="shared" si="0"/>
        <v>1</v>
      </c>
      <c r="E44" s="20">
        <f t="shared" si="3"/>
        <v>0</v>
      </c>
      <c r="F44" s="100">
        <f>'Agency Grant Info'!E31</f>
        <v>0</v>
      </c>
      <c r="G44" s="22">
        <f>ROUND(B44/52/40,2)</f>
        <v>0</v>
      </c>
      <c r="H44" s="97" t="str">
        <f t="shared" si="2"/>
        <v>remove</v>
      </c>
      <c r="I44" s="23"/>
      <c r="M44" s="17"/>
    </row>
    <row r="45" spans="1:13" ht="15.6" hidden="1" x14ac:dyDescent="0.3">
      <c r="A45" s="86" t="str">
        <f>MID(A44,1,FIND("Salary",A44)-1)&amp;"Fringe"</f>
        <v>TBD, Position 20 Fringe</v>
      </c>
      <c r="B45" s="87">
        <f>IF(fringepercent="n/a",0,B44*fringepercent)</f>
        <v>0</v>
      </c>
      <c r="C45" s="18">
        <f>C44</f>
        <v>0</v>
      </c>
      <c r="D45" s="106">
        <f t="shared" si="0"/>
        <v>1</v>
      </c>
      <c r="E45" s="20">
        <f t="shared" si="3"/>
        <v>0</v>
      </c>
      <c r="F45" s="24"/>
      <c r="G45" s="25"/>
      <c r="H45" s="97" t="str">
        <f t="shared" si="2"/>
        <v>remove</v>
      </c>
      <c r="I45" s="23"/>
      <c r="M45" s="17"/>
    </row>
    <row r="46" spans="1:13" ht="15.6" hidden="1" x14ac:dyDescent="0.3">
      <c r="A46" s="86" t="str">
        <f>'Agency Grant Info'!A32&amp;", "&amp;'Agency Grant Info'!B32&amp;" Salary"</f>
        <v>TBD, Position 21 Salary</v>
      </c>
      <c r="B46" s="87">
        <f>'Agency Grant Info'!C32</f>
        <v>0</v>
      </c>
      <c r="C46" s="88">
        <f>'Agency Grant Info'!D32</f>
        <v>0</v>
      </c>
      <c r="D46" s="106">
        <f t="shared" si="0"/>
        <v>1</v>
      </c>
      <c r="E46" s="20">
        <f t="shared" si="3"/>
        <v>0</v>
      </c>
      <c r="F46" s="100">
        <f>'Agency Grant Info'!E32</f>
        <v>0</v>
      </c>
      <c r="G46" s="22">
        <f>ROUND(B46/52/40,2)</f>
        <v>0</v>
      </c>
      <c r="H46" s="97" t="str">
        <f t="shared" si="2"/>
        <v>remove</v>
      </c>
      <c r="I46" s="23"/>
      <c r="M46" s="17"/>
    </row>
    <row r="47" spans="1:13" ht="15.6" hidden="1" x14ac:dyDescent="0.3">
      <c r="A47" s="86" t="str">
        <f>MID(A46,1,FIND("Salary",A46)-1)&amp;"Fringe"</f>
        <v>TBD, Position 21 Fringe</v>
      </c>
      <c r="B47" s="87">
        <f>IF(fringepercent="n/a",0,B46*fringepercent)</f>
        <v>0</v>
      </c>
      <c r="C47" s="18">
        <f>C46</f>
        <v>0</v>
      </c>
      <c r="D47" s="106">
        <f t="shared" si="0"/>
        <v>1</v>
      </c>
      <c r="E47" s="20">
        <f t="shared" si="3"/>
        <v>0</v>
      </c>
      <c r="F47" s="24"/>
      <c r="G47" s="25"/>
      <c r="H47" s="97" t="str">
        <f t="shared" si="2"/>
        <v>remove</v>
      </c>
      <c r="I47" s="23"/>
      <c r="M47" s="17"/>
    </row>
    <row r="48" spans="1:13" ht="15.6" hidden="1" x14ac:dyDescent="0.3">
      <c r="A48" s="86" t="str">
        <f>'Agency Grant Info'!A33&amp;", "&amp;'Agency Grant Info'!B33&amp;" Salary"</f>
        <v>TBD, Position 22 Salary</v>
      </c>
      <c r="B48" s="87">
        <f>'Agency Grant Info'!C33</f>
        <v>0</v>
      </c>
      <c r="C48" s="88">
        <f>'Agency Grant Info'!D33</f>
        <v>0</v>
      </c>
      <c r="D48" s="106">
        <f t="shared" si="0"/>
        <v>1</v>
      </c>
      <c r="E48" s="20">
        <f t="shared" si="3"/>
        <v>0</v>
      </c>
      <c r="F48" s="100">
        <f>'Agency Grant Info'!E33</f>
        <v>0</v>
      </c>
      <c r="G48" s="22">
        <f>ROUND(B48/52/40,2)</f>
        <v>0</v>
      </c>
      <c r="H48" s="97" t="str">
        <f t="shared" si="2"/>
        <v>remove</v>
      </c>
      <c r="I48" s="23"/>
      <c r="M48" s="17"/>
    </row>
    <row r="49" spans="1:17" ht="15.6" hidden="1" x14ac:dyDescent="0.3">
      <c r="A49" s="86" t="str">
        <f>MID(A48,1,FIND("Salary",A48)-1)&amp;"Fringe"</f>
        <v>TBD, Position 22 Fringe</v>
      </c>
      <c r="B49" s="87">
        <f>IF(fringepercent="n/a",0,B48*fringepercent)</f>
        <v>0</v>
      </c>
      <c r="C49" s="18">
        <f>C48</f>
        <v>0</v>
      </c>
      <c r="D49" s="106">
        <f t="shared" si="0"/>
        <v>1</v>
      </c>
      <c r="E49" s="20">
        <f t="shared" si="3"/>
        <v>0</v>
      </c>
      <c r="F49" s="24"/>
      <c r="G49" s="25"/>
      <c r="H49" s="97" t="str">
        <f t="shared" si="2"/>
        <v>remove</v>
      </c>
      <c r="I49" s="23"/>
      <c r="M49" s="17"/>
    </row>
    <row r="50" spans="1:17" ht="15.6" hidden="1" x14ac:dyDescent="0.3">
      <c r="A50" s="86" t="str">
        <f>'Agency Grant Info'!A34&amp;", "&amp;'Agency Grant Info'!B34&amp;" Salary"</f>
        <v>TBD, Position 23 Salary</v>
      </c>
      <c r="B50" s="87">
        <f>'Agency Grant Info'!C34</f>
        <v>0</v>
      </c>
      <c r="C50" s="88">
        <f>'Agency Grant Info'!D34</f>
        <v>0</v>
      </c>
      <c r="D50" s="106">
        <f t="shared" si="0"/>
        <v>1</v>
      </c>
      <c r="E50" s="20">
        <f t="shared" si="3"/>
        <v>0</v>
      </c>
      <c r="F50" s="100">
        <f>'Agency Grant Info'!E34</f>
        <v>0</v>
      </c>
      <c r="G50" s="22">
        <f>ROUND(B50/52/40,2)</f>
        <v>0</v>
      </c>
      <c r="H50" s="97" t="str">
        <f t="shared" si="2"/>
        <v>remove</v>
      </c>
      <c r="I50" s="23"/>
      <c r="M50" s="17"/>
    </row>
    <row r="51" spans="1:17" ht="15.6" hidden="1" x14ac:dyDescent="0.3">
      <c r="A51" s="86" t="str">
        <f>MID(A50,1,FIND("Salary",A50)-1)&amp;"Fringe"</f>
        <v>TBD, Position 23 Fringe</v>
      </c>
      <c r="B51" s="87">
        <f>IF(fringepercent="n/a",0,B50*fringepercent)</f>
        <v>0</v>
      </c>
      <c r="C51" s="18">
        <f>C50</f>
        <v>0</v>
      </c>
      <c r="D51" s="106">
        <f t="shared" si="0"/>
        <v>1</v>
      </c>
      <c r="E51" s="20">
        <f t="shared" si="3"/>
        <v>0</v>
      </c>
      <c r="F51" s="24"/>
      <c r="G51" s="25"/>
      <c r="H51" s="97" t="str">
        <f t="shared" si="2"/>
        <v>remove</v>
      </c>
      <c r="I51" s="23"/>
      <c r="M51" s="17"/>
    </row>
    <row r="52" spans="1:17" ht="15.6" hidden="1" x14ac:dyDescent="0.3">
      <c r="A52" s="86" t="str">
        <f>'Agency Grant Info'!A35&amp;", "&amp;'Agency Grant Info'!B35&amp;" Salary"</f>
        <v>TBD, Position 24 Salary</v>
      </c>
      <c r="B52" s="87">
        <f>'Agency Grant Info'!C35</f>
        <v>0</v>
      </c>
      <c r="C52" s="88">
        <f>'Agency Grant Info'!D35</f>
        <v>0</v>
      </c>
      <c r="D52" s="106">
        <f t="shared" si="0"/>
        <v>1</v>
      </c>
      <c r="E52" s="20">
        <f t="shared" si="3"/>
        <v>0</v>
      </c>
      <c r="F52" s="100">
        <f>'Agency Grant Info'!E35</f>
        <v>0</v>
      </c>
      <c r="G52" s="22">
        <f>ROUND(B52/52/40,2)</f>
        <v>0</v>
      </c>
      <c r="H52" s="97" t="str">
        <f t="shared" si="2"/>
        <v>remove</v>
      </c>
      <c r="I52" s="23"/>
      <c r="M52" s="17"/>
    </row>
    <row r="53" spans="1:17" ht="15.6" hidden="1" x14ac:dyDescent="0.3">
      <c r="A53" s="86" t="str">
        <f>MID(A52,1,FIND("Salary",A52)-1)&amp;"Fringe"</f>
        <v>TBD, Position 24 Fringe</v>
      </c>
      <c r="B53" s="87">
        <f>IF(fringepercent="n/a",0,B52*fringepercent)</f>
        <v>0</v>
      </c>
      <c r="C53" s="18">
        <f>C52</f>
        <v>0</v>
      </c>
      <c r="D53" s="106">
        <f t="shared" si="0"/>
        <v>1</v>
      </c>
      <c r="E53" s="20">
        <f t="shared" si="3"/>
        <v>0</v>
      </c>
      <c r="F53" s="21"/>
      <c r="G53" s="25"/>
      <c r="H53" s="97" t="str">
        <f t="shared" si="2"/>
        <v>remove</v>
      </c>
      <c r="I53" s="23"/>
      <c r="M53" s="17"/>
    </row>
    <row r="54" spans="1:17" ht="15.6" hidden="1" x14ac:dyDescent="0.3">
      <c r="A54" s="86" t="str">
        <f>'Agency Grant Info'!A36&amp;", "&amp;'Agency Grant Info'!B36&amp;" Salary"</f>
        <v>TBD, Position 25 Salary</v>
      </c>
      <c r="B54" s="87">
        <f>'Agency Grant Info'!C36</f>
        <v>0</v>
      </c>
      <c r="C54" s="88">
        <f>'Agency Grant Info'!D36</f>
        <v>0</v>
      </c>
      <c r="D54" s="106">
        <f t="shared" si="0"/>
        <v>1</v>
      </c>
      <c r="E54" s="20">
        <f t="shared" si="3"/>
        <v>0</v>
      </c>
      <c r="F54" s="100">
        <f>'Agency Grant Info'!C37</f>
        <v>0</v>
      </c>
      <c r="G54" s="22">
        <f>ROUND(B54/52/40,2)</f>
        <v>0</v>
      </c>
      <c r="H54" s="97" t="str">
        <f t="shared" si="2"/>
        <v>remove</v>
      </c>
      <c r="I54" s="23"/>
      <c r="M54" s="17"/>
    </row>
    <row r="55" spans="1:17" ht="15.6" hidden="1" x14ac:dyDescent="0.3">
      <c r="A55" s="86" t="str">
        <f>MID(A54,1,FIND("Salary",A54)-1)&amp;"Fringe"</f>
        <v>TBD, Position 25 Fringe</v>
      </c>
      <c r="B55" s="87">
        <f>IF(fringepercent="n/a",0,B54*fringepercent)</f>
        <v>0</v>
      </c>
      <c r="C55" s="18">
        <f>C54</f>
        <v>0</v>
      </c>
      <c r="D55" s="106">
        <f t="shared" ref="D55" si="4">NoYear</f>
        <v>1</v>
      </c>
      <c r="E55" s="20">
        <f t="shared" si="3"/>
        <v>0</v>
      </c>
      <c r="F55" s="21"/>
      <c r="G55" s="25"/>
      <c r="H55" s="97" t="str">
        <f t="shared" si="2"/>
        <v>remove</v>
      </c>
      <c r="I55" s="23"/>
      <c r="M55" s="17"/>
    </row>
    <row r="56" spans="1:17" ht="15.6" x14ac:dyDescent="0.3">
      <c r="A56" s="26" t="s">
        <v>55</v>
      </c>
      <c r="B56" s="27" t="str">
        <f>TEXT(SUM(E3:E55),"$#,###")</f>
        <v>$46,450</v>
      </c>
      <c r="C56" s="28"/>
      <c r="D56" s="19"/>
      <c r="E56" s="25"/>
      <c r="F56" s="29"/>
      <c r="G56" s="25"/>
      <c r="H56" s="97" t="str">
        <f t="shared" si="2"/>
        <v>include1</v>
      </c>
      <c r="I56" s="23" t="s">
        <v>73</v>
      </c>
      <c r="K56" s="30"/>
      <c r="M56" s="17"/>
      <c r="N56" s="30"/>
    </row>
    <row r="57" spans="1:17" ht="15.6" x14ac:dyDescent="0.3">
      <c r="G57" s="25"/>
      <c r="H57" s="97" t="str">
        <f t="shared" si="2"/>
        <v>include1</v>
      </c>
      <c r="I57" s="94">
        <f>ROUND(SUMPRODUCT(C3:C56,F3:F56),2)</f>
        <v>0.6</v>
      </c>
      <c r="J57" s="17"/>
      <c r="M57" s="17"/>
    </row>
    <row r="58" spans="1:17" ht="15.6" x14ac:dyDescent="0.3">
      <c r="H58" s="97" t="str">
        <f t="shared" si="2"/>
        <v>include1</v>
      </c>
      <c r="M58" s="31"/>
      <c r="N58" s="32"/>
      <c r="O58" s="33"/>
      <c r="P58" s="33"/>
      <c r="Q58" s="3"/>
    </row>
    <row r="59" spans="1:17" ht="22.8" x14ac:dyDescent="0.4">
      <c r="A59" s="34" t="s">
        <v>46</v>
      </c>
      <c r="B59" s="35"/>
      <c r="C59" s="35"/>
      <c r="D59" s="35"/>
      <c r="E59" s="25"/>
      <c r="H59" s="97" t="str">
        <f t="shared" si="2"/>
        <v>include1</v>
      </c>
      <c r="N59" s="32"/>
      <c r="O59" s="33"/>
      <c r="P59" s="33"/>
      <c r="Q59" s="3"/>
    </row>
    <row r="60" spans="1:17" ht="15.6" x14ac:dyDescent="0.3">
      <c r="A60" s="12" t="s">
        <v>2</v>
      </c>
      <c r="B60" s="36" t="s">
        <v>65</v>
      </c>
      <c r="C60" s="36" t="s">
        <v>4</v>
      </c>
      <c r="D60" s="36" t="s">
        <v>64</v>
      </c>
      <c r="E60" s="37" t="s">
        <v>1</v>
      </c>
      <c r="H60" s="97" t="str">
        <f t="shared" si="2"/>
        <v>include2</v>
      </c>
    </row>
    <row r="61" spans="1:17" ht="15.6" x14ac:dyDescent="0.3">
      <c r="A61" s="91" t="s">
        <v>97</v>
      </c>
      <c r="B61" s="93">
        <v>57000</v>
      </c>
      <c r="C61" s="92">
        <f t="shared" ref="C61:C70" si="5">IF(FTEsNonGrantStaff=0,1,FTEsGrantStaff/FTEsNonGrantStaff)</f>
        <v>0.06</v>
      </c>
      <c r="D61" s="107">
        <f t="shared" ref="D61:D70" si="6">NoYear</f>
        <v>1</v>
      </c>
      <c r="E61" s="38">
        <f t="shared" ref="E61:E70" si="7">ROUND((C61*B61*D61),0)</f>
        <v>3420</v>
      </c>
      <c r="H61" s="97" t="str">
        <f>IF(E61="","include1",IF(E61=0,"remove","include2"))</f>
        <v>include2</v>
      </c>
      <c r="I61" s="39"/>
      <c r="J61" s="40"/>
    </row>
    <row r="62" spans="1:17" ht="15.6" x14ac:dyDescent="0.3">
      <c r="A62" s="91" t="s">
        <v>99</v>
      </c>
      <c r="B62" s="115">
        <v>200</v>
      </c>
      <c r="C62" s="92">
        <f t="shared" si="5"/>
        <v>0.06</v>
      </c>
      <c r="D62" s="116">
        <v>12</v>
      </c>
      <c r="E62" s="38">
        <f t="shared" si="7"/>
        <v>144</v>
      </c>
      <c r="H62" s="97" t="str">
        <f t="shared" si="2"/>
        <v>include2</v>
      </c>
    </row>
    <row r="63" spans="1:17" ht="15.6" x14ac:dyDescent="0.3">
      <c r="A63" s="91" t="s">
        <v>98</v>
      </c>
      <c r="B63" s="114">
        <v>1000</v>
      </c>
      <c r="C63" s="92">
        <v>1</v>
      </c>
      <c r="D63" s="109">
        <v>4</v>
      </c>
      <c r="E63" s="38">
        <f t="shared" si="7"/>
        <v>4000</v>
      </c>
      <c r="H63" s="97" t="str">
        <f t="shared" si="2"/>
        <v>include2</v>
      </c>
    </row>
    <row r="64" spans="1:17" ht="15.6" hidden="1" x14ac:dyDescent="0.3">
      <c r="A64" s="91"/>
      <c r="B64" s="93">
        <v>0</v>
      </c>
      <c r="C64" s="92">
        <f t="shared" si="5"/>
        <v>0.06</v>
      </c>
      <c r="D64" s="107">
        <f t="shared" si="6"/>
        <v>1</v>
      </c>
      <c r="E64" s="38">
        <f t="shared" si="7"/>
        <v>0</v>
      </c>
      <c r="H64" s="97" t="str">
        <f t="shared" si="2"/>
        <v>remove</v>
      </c>
    </row>
    <row r="65" spans="1:9" ht="15.6" hidden="1" x14ac:dyDescent="0.3">
      <c r="A65" s="91"/>
      <c r="B65" s="93">
        <v>0</v>
      </c>
      <c r="C65" s="92">
        <f t="shared" si="5"/>
        <v>0.06</v>
      </c>
      <c r="D65" s="107">
        <f t="shared" si="6"/>
        <v>1</v>
      </c>
      <c r="E65" s="38">
        <f t="shared" si="7"/>
        <v>0</v>
      </c>
      <c r="H65" s="97" t="str">
        <f t="shared" si="2"/>
        <v>remove</v>
      </c>
    </row>
    <row r="66" spans="1:9" ht="15.6" hidden="1" x14ac:dyDescent="0.3">
      <c r="A66" s="91"/>
      <c r="B66" s="93">
        <v>0</v>
      </c>
      <c r="C66" s="92">
        <f t="shared" si="5"/>
        <v>0.06</v>
      </c>
      <c r="D66" s="107">
        <f t="shared" si="6"/>
        <v>1</v>
      </c>
      <c r="E66" s="38">
        <f t="shared" si="7"/>
        <v>0</v>
      </c>
      <c r="F66" s="41"/>
      <c r="H66" s="97" t="str">
        <f t="shared" si="2"/>
        <v>remove</v>
      </c>
    </row>
    <row r="67" spans="1:9" ht="15.6" hidden="1" x14ac:dyDescent="0.3">
      <c r="A67" s="91"/>
      <c r="B67" s="93">
        <v>0</v>
      </c>
      <c r="C67" s="92">
        <f t="shared" si="5"/>
        <v>0.06</v>
      </c>
      <c r="D67" s="107">
        <f t="shared" si="6"/>
        <v>1</v>
      </c>
      <c r="E67" s="38">
        <f t="shared" si="7"/>
        <v>0</v>
      </c>
      <c r="F67" s="41"/>
      <c r="H67" s="97" t="str">
        <f t="shared" si="2"/>
        <v>remove</v>
      </c>
    </row>
    <row r="68" spans="1:9" ht="15.6" hidden="1" x14ac:dyDescent="0.3">
      <c r="A68" s="91"/>
      <c r="B68" s="93">
        <v>0</v>
      </c>
      <c r="C68" s="92">
        <f t="shared" si="5"/>
        <v>0.06</v>
      </c>
      <c r="D68" s="107">
        <f t="shared" si="6"/>
        <v>1</v>
      </c>
      <c r="E68" s="38">
        <f t="shared" si="7"/>
        <v>0</v>
      </c>
      <c r="F68" s="41"/>
      <c r="H68" s="97" t="str">
        <f t="shared" ref="H68:H146" si="8">IF(E68="","include1",IF(E68=0,"remove","include2"))</f>
        <v>remove</v>
      </c>
    </row>
    <row r="69" spans="1:9" ht="15.6" hidden="1" x14ac:dyDescent="0.3">
      <c r="A69" s="91"/>
      <c r="B69" s="93">
        <v>0</v>
      </c>
      <c r="C69" s="92">
        <f t="shared" si="5"/>
        <v>0.06</v>
      </c>
      <c r="D69" s="107">
        <f t="shared" si="6"/>
        <v>1</v>
      </c>
      <c r="E69" s="38">
        <f t="shared" ref="E69" si="9">ROUND((C69*B69*D69),0)</f>
        <v>0</v>
      </c>
      <c r="H69" s="97" t="str">
        <f t="shared" ref="H69" si="10">IF(E69="","include1",IF(E69=0,"remove","include2"))</f>
        <v>remove</v>
      </c>
    </row>
    <row r="70" spans="1:9" ht="15.6" hidden="1" x14ac:dyDescent="0.3">
      <c r="A70" s="91"/>
      <c r="B70" s="93">
        <v>0</v>
      </c>
      <c r="C70" s="92">
        <f t="shared" si="5"/>
        <v>0.06</v>
      </c>
      <c r="D70" s="107">
        <f t="shared" si="6"/>
        <v>1</v>
      </c>
      <c r="E70" s="38">
        <f t="shared" si="7"/>
        <v>0</v>
      </c>
      <c r="H70" s="97" t="str">
        <f t="shared" si="8"/>
        <v>remove</v>
      </c>
    </row>
    <row r="71" spans="1:9" ht="15.6" x14ac:dyDescent="0.3">
      <c r="A71" s="42" t="s">
        <v>54</v>
      </c>
      <c r="B71" s="27" t="str">
        <f>TEXT(SUM(E61:E70),"$#,###")</f>
        <v>$7,564</v>
      </c>
      <c r="C71" s="27"/>
      <c r="D71" s="27"/>
      <c r="E71" s="43"/>
      <c r="H71" s="97" t="str">
        <f t="shared" si="8"/>
        <v>include1</v>
      </c>
    </row>
    <row r="72" spans="1:9" x14ac:dyDescent="0.3">
      <c r="H72" s="97" t="str">
        <f t="shared" si="8"/>
        <v>include1</v>
      </c>
    </row>
    <row r="73" spans="1:9" x14ac:dyDescent="0.3">
      <c r="H73" s="97" t="str">
        <f t="shared" si="8"/>
        <v>include1</v>
      </c>
    </row>
    <row r="74" spans="1:9" ht="22.8" x14ac:dyDescent="0.4">
      <c r="A74" s="9" t="s">
        <v>11</v>
      </c>
      <c r="B74" s="10"/>
      <c r="C74" s="10"/>
      <c r="D74" s="10"/>
      <c r="E74" s="25"/>
      <c r="H74" s="97" t="str">
        <f t="shared" si="8"/>
        <v>include1</v>
      </c>
    </row>
    <row r="75" spans="1:9" ht="15.6" x14ac:dyDescent="0.3">
      <c r="A75" s="44" t="s">
        <v>13</v>
      </c>
      <c r="B75" s="45" t="s">
        <v>65</v>
      </c>
      <c r="C75" s="46" t="s">
        <v>4</v>
      </c>
      <c r="D75" s="46" t="s">
        <v>64</v>
      </c>
      <c r="E75" s="37" t="s">
        <v>1</v>
      </c>
      <c r="H75" s="97" t="str">
        <f t="shared" si="8"/>
        <v>include2</v>
      </c>
      <c r="I75" s="48"/>
    </row>
    <row r="76" spans="1:9" ht="15.6" x14ac:dyDescent="0.3">
      <c r="A76" s="91" t="s">
        <v>100</v>
      </c>
      <c r="B76" s="119">
        <v>0.65500000000000003</v>
      </c>
      <c r="C76" s="105">
        <v>80.3</v>
      </c>
      <c r="D76" s="118">
        <v>10</v>
      </c>
      <c r="E76" s="47">
        <f t="shared" ref="E76:E85" si="11">ROUND(B76*C76*D76,0)</f>
        <v>526</v>
      </c>
      <c r="H76" s="97" t="str">
        <f t="shared" si="8"/>
        <v>include2</v>
      </c>
      <c r="I76" s="48"/>
    </row>
    <row r="77" spans="1:9" ht="15.6" x14ac:dyDescent="0.3">
      <c r="A77" s="91" t="s">
        <v>101</v>
      </c>
      <c r="B77" s="101">
        <v>123</v>
      </c>
      <c r="C77" s="102">
        <v>2</v>
      </c>
      <c r="D77" s="118">
        <v>10</v>
      </c>
      <c r="E77" s="47">
        <f t="shared" si="11"/>
        <v>2460</v>
      </c>
      <c r="H77" s="97" t="str">
        <f t="shared" si="8"/>
        <v>include2</v>
      </c>
      <c r="I77" s="50"/>
    </row>
    <row r="78" spans="1:9" ht="15.6" hidden="1" x14ac:dyDescent="0.3">
      <c r="A78" s="91"/>
      <c r="B78" s="103">
        <v>0</v>
      </c>
      <c r="C78" s="104">
        <v>0</v>
      </c>
      <c r="D78" s="104">
        <v>1</v>
      </c>
      <c r="E78" s="47">
        <f t="shared" si="11"/>
        <v>0</v>
      </c>
      <c r="H78" s="97" t="str">
        <f t="shared" si="8"/>
        <v>remove</v>
      </c>
      <c r="I78" s="50"/>
    </row>
    <row r="79" spans="1:9" ht="15.6" hidden="1" x14ac:dyDescent="0.3">
      <c r="A79" s="91"/>
      <c r="B79" s="112">
        <v>0</v>
      </c>
      <c r="C79" s="113">
        <v>0</v>
      </c>
      <c r="D79" s="104">
        <v>1</v>
      </c>
      <c r="E79" s="47">
        <f t="shared" si="11"/>
        <v>0</v>
      </c>
      <c r="H79" s="97" t="str">
        <f t="shared" si="8"/>
        <v>remove</v>
      </c>
      <c r="I79" s="50"/>
    </row>
    <row r="80" spans="1:9" ht="15.6" hidden="1" x14ac:dyDescent="0.3">
      <c r="A80" s="91"/>
      <c r="B80" s="103">
        <v>0</v>
      </c>
      <c r="C80" s="104">
        <v>0</v>
      </c>
      <c r="D80" s="104">
        <v>1</v>
      </c>
      <c r="E80" s="47">
        <f t="shared" si="11"/>
        <v>0</v>
      </c>
      <c r="G80" s="3"/>
      <c r="H80" s="97" t="str">
        <f t="shared" si="8"/>
        <v>remove</v>
      </c>
      <c r="I80" s="50"/>
    </row>
    <row r="81" spans="1:10" ht="15.6" hidden="1" x14ac:dyDescent="0.3">
      <c r="A81" s="91"/>
      <c r="B81" s="103">
        <v>0</v>
      </c>
      <c r="C81" s="104">
        <v>0</v>
      </c>
      <c r="D81" s="104">
        <v>1</v>
      </c>
      <c r="E81" s="47">
        <f t="shared" si="11"/>
        <v>0</v>
      </c>
      <c r="G81" s="3"/>
      <c r="H81" s="97" t="str">
        <f t="shared" si="8"/>
        <v>remove</v>
      </c>
      <c r="I81" s="50"/>
    </row>
    <row r="82" spans="1:10" ht="15.6" hidden="1" x14ac:dyDescent="0.3">
      <c r="A82" s="91"/>
      <c r="B82" s="103">
        <v>0</v>
      </c>
      <c r="C82" s="104">
        <v>0</v>
      </c>
      <c r="D82" s="104">
        <v>1</v>
      </c>
      <c r="E82" s="47">
        <f t="shared" si="11"/>
        <v>0</v>
      </c>
      <c r="H82" s="97" t="str">
        <f t="shared" si="8"/>
        <v>remove</v>
      </c>
    </row>
    <row r="83" spans="1:10" ht="15.6" hidden="1" x14ac:dyDescent="0.3">
      <c r="A83" s="91"/>
      <c r="B83" s="103">
        <v>0</v>
      </c>
      <c r="C83" s="104">
        <v>0</v>
      </c>
      <c r="D83" s="104">
        <v>1</v>
      </c>
      <c r="E83" s="47">
        <f t="shared" si="11"/>
        <v>0</v>
      </c>
      <c r="H83" s="97" t="str">
        <f t="shared" si="8"/>
        <v>remove</v>
      </c>
    </row>
    <row r="84" spans="1:10" ht="15.6" hidden="1" x14ac:dyDescent="0.3">
      <c r="A84" s="91"/>
      <c r="B84" s="103">
        <v>0</v>
      </c>
      <c r="C84" s="104">
        <v>0</v>
      </c>
      <c r="D84" s="104">
        <v>1</v>
      </c>
      <c r="E84" s="47">
        <f t="shared" ref="E84" si="12">ROUND(B84*C84*D84,0)</f>
        <v>0</v>
      </c>
      <c r="H84" s="97" t="str">
        <f t="shared" ref="H84" si="13">IF(E84="","include1",IF(E84=0,"remove","include2"))</f>
        <v>remove</v>
      </c>
    </row>
    <row r="85" spans="1:10" ht="15.6" hidden="1" x14ac:dyDescent="0.3">
      <c r="A85" s="91"/>
      <c r="B85" s="103">
        <v>0</v>
      </c>
      <c r="C85" s="104">
        <v>0</v>
      </c>
      <c r="D85" s="104">
        <v>1</v>
      </c>
      <c r="E85" s="47">
        <f t="shared" si="11"/>
        <v>0</v>
      </c>
      <c r="H85" s="97" t="str">
        <f t="shared" si="8"/>
        <v>remove</v>
      </c>
    </row>
    <row r="86" spans="1:10" ht="15.6" x14ac:dyDescent="0.3">
      <c r="A86" s="42" t="s">
        <v>56</v>
      </c>
      <c r="B86" s="27" t="str">
        <f>TEXT(SUM(E76:E85),"$#,###")</f>
        <v>$2,986</v>
      </c>
      <c r="C86" s="51"/>
      <c r="D86" s="51"/>
      <c r="E86" s="52"/>
      <c r="H86" s="97" t="str">
        <f t="shared" si="8"/>
        <v>include1</v>
      </c>
    </row>
    <row r="87" spans="1:10" x14ac:dyDescent="0.3">
      <c r="E87" s="53"/>
      <c r="H87" s="97" t="str">
        <f t="shared" si="8"/>
        <v>include1</v>
      </c>
    </row>
    <row r="88" spans="1:10" x14ac:dyDescent="0.3">
      <c r="E88" s="53"/>
      <c r="H88" s="97" t="str">
        <f t="shared" si="8"/>
        <v>include1</v>
      </c>
    </row>
    <row r="89" spans="1:10" ht="22.8" x14ac:dyDescent="0.4">
      <c r="A89" s="34" t="s">
        <v>12</v>
      </c>
      <c r="B89" s="35"/>
      <c r="C89" s="35"/>
      <c r="D89" s="35"/>
      <c r="E89" s="52"/>
      <c r="H89" s="97" t="str">
        <f t="shared" si="8"/>
        <v>include1</v>
      </c>
    </row>
    <row r="90" spans="1:10" ht="15.6" x14ac:dyDescent="0.3">
      <c r="A90" s="12" t="s">
        <v>2</v>
      </c>
      <c r="B90" s="54" t="s">
        <v>65</v>
      </c>
      <c r="C90" s="54" t="s">
        <v>4</v>
      </c>
      <c r="D90" s="54" t="s">
        <v>64</v>
      </c>
      <c r="E90" s="37" t="s">
        <v>1</v>
      </c>
      <c r="H90" s="97" t="str">
        <f t="shared" si="8"/>
        <v>include2</v>
      </c>
    </row>
    <row r="91" spans="1:10" ht="15.6" hidden="1" x14ac:dyDescent="0.3">
      <c r="A91" s="91"/>
      <c r="B91" s="110">
        <v>0</v>
      </c>
      <c r="C91" s="111">
        <v>0</v>
      </c>
      <c r="D91" s="107">
        <f t="shared" ref="D91:D100" si="14">NoYear</f>
        <v>1</v>
      </c>
      <c r="E91" s="55">
        <f t="shared" ref="E91:E100" si="15">ROUND(B91*C91*D91,0)</f>
        <v>0</v>
      </c>
      <c r="F91" s="56"/>
      <c r="G91" s="57"/>
      <c r="H91" s="97" t="str">
        <f t="shared" si="8"/>
        <v>remove</v>
      </c>
      <c r="I91" s="59"/>
      <c r="J91" s="60"/>
    </row>
    <row r="92" spans="1:10" ht="15.6" x14ac:dyDescent="0.3">
      <c r="A92" s="91" t="s">
        <v>102</v>
      </c>
      <c r="B92" s="93">
        <v>1500</v>
      </c>
      <c r="C92" s="92">
        <v>1</v>
      </c>
      <c r="D92" s="107">
        <v>1</v>
      </c>
      <c r="E92" s="55">
        <f t="shared" si="15"/>
        <v>1500</v>
      </c>
      <c r="F92" s="56"/>
      <c r="G92" s="57"/>
      <c r="H92" s="97" t="str">
        <f t="shared" si="8"/>
        <v>include2</v>
      </c>
      <c r="I92" s="61"/>
      <c r="J92" s="60"/>
    </row>
    <row r="93" spans="1:10" ht="15.6" hidden="1" x14ac:dyDescent="0.3">
      <c r="A93" s="91"/>
      <c r="B93" s="110">
        <v>0</v>
      </c>
      <c r="C93" s="111">
        <v>0</v>
      </c>
      <c r="D93" s="107">
        <f t="shared" si="14"/>
        <v>1</v>
      </c>
      <c r="E93" s="55">
        <f t="shared" si="15"/>
        <v>0</v>
      </c>
      <c r="F93" s="58"/>
      <c r="G93" s="57"/>
      <c r="H93" s="97" t="str">
        <f t="shared" si="8"/>
        <v>remove</v>
      </c>
    </row>
    <row r="94" spans="1:10" ht="15.6" hidden="1" x14ac:dyDescent="0.3">
      <c r="A94" s="91"/>
      <c r="B94" s="110">
        <v>0</v>
      </c>
      <c r="C94" s="111">
        <v>0</v>
      </c>
      <c r="D94" s="107">
        <f t="shared" si="14"/>
        <v>1</v>
      </c>
      <c r="E94" s="55">
        <f t="shared" si="15"/>
        <v>0</v>
      </c>
      <c r="F94" s="58"/>
      <c r="G94" s="57"/>
      <c r="H94" s="97" t="str">
        <f t="shared" si="8"/>
        <v>remove</v>
      </c>
    </row>
    <row r="95" spans="1:10" ht="15.6" hidden="1" x14ac:dyDescent="0.3">
      <c r="A95" s="91"/>
      <c r="B95" s="110">
        <v>0</v>
      </c>
      <c r="C95" s="111">
        <v>0</v>
      </c>
      <c r="D95" s="107">
        <f t="shared" si="14"/>
        <v>1</v>
      </c>
      <c r="E95" s="55">
        <f t="shared" ref="E95:E97" si="16">ROUND(B95*C95*D95,0)</f>
        <v>0</v>
      </c>
      <c r="H95" s="97" t="str">
        <f t="shared" ref="H95:H97" si="17">IF(E95="","include1",IF(E95=0,"remove","include2"))</f>
        <v>remove</v>
      </c>
    </row>
    <row r="96" spans="1:10" ht="15.6" hidden="1" x14ac:dyDescent="0.3">
      <c r="A96" s="91"/>
      <c r="B96" s="110">
        <v>0</v>
      </c>
      <c r="C96" s="111">
        <v>0</v>
      </c>
      <c r="D96" s="107">
        <f t="shared" si="14"/>
        <v>1</v>
      </c>
      <c r="E96" s="55">
        <f t="shared" si="16"/>
        <v>0</v>
      </c>
      <c r="H96" s="97" t="str">
        <f t="shared" si="17"/>
        <v>remove</v>
      </c>
    </row>
    <row r="97" spans="1:8" ht="15.6" hidden="1" x14ac:dyDescent="0.3">
      <c r="A97" s="91"/>
      <c r="B97" s="110">
        <v>0</v>
      </c>
      <c r="C97" s="111">
        <v>0</v>
      </c>
      <c r="D97" s="107">
        <f t="shared" si="14"/>
        <v>1</v>
      </c>
      <c r="E97" s="55">
        <f t="shared" si="16"/>
        <v>0</v>
      </c>
      <c r="H97" s="97" t="str">
        <f t="shared" si="17"/>
        <v>remove</v>
      </c>
    </row>
    <row r="98" spans="1:8" ht="15.6" hidden="1" x14ac:dyDescent="0.3">
      <c r="A98" s="91"/>
      <c r="B98" s="110">
        <v>0</v>
      </c>
      <c r="C98" s="111">
        <v>0</v>
      </c>
      <c r="D98" s="107">
        <f t="shared" si="14"/>
        <v>1</v>
      </c>
      <c r="E98" s="55">
        <f t="shared" si="15"/>
        <v>0</v>
      </c>
      <c r="H98" s="97" t="str">
        <f t="shared" si="8"/>
        <v>remove</v>
      </c>
    </row>
    <row r="99" spans="1:8" ht="15.6" hidden="1" x14ac:dyDescent="0.3">
      <c r="A99" s="91"/>
      <c r="B99" s="110">
        <v>0</v>
      </c>
      <c r="C99" s="111">
        <v>0</v>
      </c>
      <c r="D99" s="107">
        <f t="shared" si="14"/>
        <v>1</v>
      </c>
      <c r="E99" s="55">
        <f t="shared" si="15"/>
        <v>0</v>
      </c>
      <c r="H99" s="97" t="str">
        <f t="shared" si="8"/>
        <v>remove</v>
      </c>
    </row>
    <row r="100" spans="1:8" ht="15.6" hidden="1" x14ac:dyDescent="0.3">
      <c r="A100" s="91"/>
      <c r="B100" s="110">
        <v>0</v>
      </c>
      <c r="C100" s="111">
        <v>0</v>
      </c>
      <c r="D100" s="107">
        <f t="shared" si="14"/>
        <v>1</v>
      </c>
      <c r="E100" s="55">
        <f t="shared" si="15"/>
        <v>0</v>
      </c>
      <c r="H100" s="97" t="str">
        <f t="shared" si="8"/>
        <v>remove</v>
      </c>
    </row>
    <row r="101" spans="1:8" ht="15.6" x14ac:dyDescent="0.3">
      <c r="A101" s="42" t="s">
        <v>57</v>
      </c>
      <c r="B101" s="27" t="str">
        <f>TEXT(SUM(E91:E100),"$#,###")</f>
        <v>$1,500</v>
      </c>
      <c r="C101" s="35"/>
      <c r="D101" s="35"/>
      <c r="E101" s="52"/>
      <c r="H101" s="97" t="str">
        <f t="shared" si="8"/>
        <v>include1</v>
      </c>
    </row>
    <row r="102" spans="1:8" ht="15.6" x14ac:dyDescent="0.3">
      <c r="A102" s="62"/>
      <c r="B102" s="63"/>
      <c r="H102" s="97" t="str">
        <f t="shared" si="8"/>
        <v>include1</v>
      </c>
    </row>
    <row r="103" spans="1:8" x14ac:dyDescent="0.3">
      <c r="H103" s="97" t="str">
        <f t="shared" si="8"/>
        <v>include1</v>
      </c>
    </row>
    <row r="104" spans="1:8" ht="22.8" x14ac:dyDescent="0.4">
      <c r="A104" s="34" t="s">
        <v>51</v>
      </c>
      <c r="B104" s="35"/>
      <c r="C104" s="35"/>
      <c r="D104" s="35"/>
      <c r="E104" s="52"/>
      <c r="H104" s="97" t="str">
        <f t="shared" si="8"/>
        <v>include1</v>
      </c>
    </row>
    <row r="105" spans="1:8" ht="15.6" x14ac:dyDescent="0.3">
      <c r="A105" s="12" t="s">
        <v>2</v>
      </c>
      <c r="B105" s="36" t="s">
        <v>65</v>
      </c>
      <c r="C105" s="36" t="s">
        <v>4</v>
      </c>
      <c r="D105" s="36" t="s">
        <v>64</v>
      </c>
      <c r="E105" s="37" t="s">
        <v>1</v>
      </c>
      <c r="H105" s="97" t="str">
        <f t="shared" si="8"/>
        <v>include2</v>
      </c>
    </row>
    <row r="106" spans="1:8" ht="15.6" x14ac:dyDescent="0.3">
      <c r="A106" s="91" t="s">
        <v>103</v>
      </c>
      <c r="B106" s="114">
        <v>10000</v>
      </c>
      <c r="C106" s="92">
        <f>IF(FTEsNonGrantStaff=0,1,FTEsGrantStaff/FTEsNonGrantStaff)</f>
        <v>0.06</v>
      </c>
      <c r="D106" s="109">
        <v>1</v>
      </c>
      <c r="E106" s="47">
        <f>ROUND(B106*C106*D106,0)</f>
        <v>600</v>
      </c>
      <c r="H106" s="97" t="str">
        <f t="shared" si="8"/>
        <v>include2</v>
      </c>
    </row>
    <row r="107" spans="1:8" ht="15.6" hidden="1" x14ac:dyDescent="0.3">
      <c r="A107" s="91"/>
      <c r="B107" s="114">
        <v>0</v>
      </c>
      <c r="C107" s="92">
        <f>IF(FTEsNonGrantStaff=0,1,FTEsGrantStaff/FTEsNonGrantStaff)</f>
        <v>0.06</v>
      </c>
      <c r="D107" s="109">
        <v>1</v>
      </c>
      <c r="E107" s="47">
        <f t="shared" ref="E107:E110" si="18">ROUND(B107*C107*D107,0)</f>
        <v>0</v>
      </c>
      <c r="H107" s="97" t="str">
        <f t="shared" si="8"/>
        <v>remove</v>
      </c>
    </row>
    <row r="108" spans="1:8" ht="15.6" hidden="1" x14ac:dyDescent="0.3">
      <c r="A108" s="91"/>
      <c r="B108" s="114">
        <v>0</v>
      </c>
      <c r="C108" s="92">
        <f>IF(FTEsNonGrantStaff=0,1,FTEsGrantStaff/FTEsNonGrantStaff)</f>
        <v>0.06</v>
      </c>
      <c r="D108" s="109">
        <v>1</v>
      </c>
      <c r="E108" s="47">
        <f t="shared" si="18"/>
        <v>0</v>
      </c>
      <c r="H108" s="97" t="str">
        <f t="shared" si="8"/>
        <v>remove</v>
      </c>
    </row>
    <row r="109" spans="1:8" ht="15.6" hidden="1" x14ac:dyDescent="0.3">
      <c r="A109" s="91"/>
      <c r="B109" s="114">
        <v>0</v>
      </c>
      <c r="C109" s="92">
        <f>IF(FTEsNonGrantStaff=0,1,FTEsGrantStaff/FTEsNonGrantStaff)</f>
        <v>0.06</v>
      </c>
      <c r="D109" s="109">
        <v>1</v>
      </c>
      <c r="E109" s="47">
        <f t="shared" si="18"/>
        <v>0</v>
      </c>
      <c r="H109" s="97" t="str">
        <f t="shared" si="8"/>
        <v>remove</v>
      </c>
    </row>
    <row r="110" spans="1:8" ht="15.6" hidden="1" x14ac:dyDescent="0.3">
      <c r="A110" s="91"/>
      <c r="B110" s="114">
        <v>0</v>
      </c>
      <c r="C110" s="92">
        <f>IF(FTEsNonGrantStaff=0,1,FTEsGrantStaff/FTEsNonGrantStaff)</f>
        <v>0.06</v>
      </c>
      <c r="D110" s="109">
        <v>1</v>
      </c>
      <c r="E110" s="47">
        <f t="shared" si="18"/>
        <v>0</v>
      </c>
      <c r="H110" s="97" t="str">
        <f t="shared" si="8"/>
        <v>remove</v>
      </c>
    </row>
    <row r="111" spans="1:8" ht="15.6" x14ac:dyDescent="0.3">
      <c r="A111" s="42" t="s">
        <v>58</v>
      </c>
      <c r="B111" s="27">
        <f>SUM(E106:E110)</f>
        <v>600</v>
      </c>
      <c r="C111" s="51"/>
      <c r="D111" s="51"/>
      <c r="E111" s="52"/>
      <c r="H111" s="97" t="str">
        <f t="shared" si="8"/>
        <v>include1</v>
      </c>
    </row>
    <row r="112" spans="1:8" x14ac:dyDescent="0.3">
      <c r="H112" s="97" t="str">
        <f t="shared" si="8"/>
        <v>include1</v>
      </c>
    </row>
    <row r="113" spans="1:8" x14ac:dyDescent="0.3">
      <c r="H113" s="97" t="str">
        <f t="shared" si="8"/>
        <v>include1</v>
      </c>
    </row>
    <row r="114" spans="1:8" ht="22.8" x14ac:dyDescent="0.4">
      <c r="A114" s="34" t="s">
        <v>47</v>
      </c>
      <c r="B114" s="35"/>
      <c r="C114" s="35"/>
      <c r="D114" s="35"/>
      <c r="E114" s="25"/>
      <c r="H114" s="97" t="str">
        <f t="shared" si="8"/>
        <v>include1</v>
      </c>
    </row>
    <row r="115" spans="1:8" ht="15.6" x14ac:dyDescent="0.3">
      <c r="A115" s="12" t="s">
        <v>2</v>
      </c>
      <c r="B115" s="36" t="s">
        <v>65</v>
      </c>
      <c r="C115" s="36" t="s">
        <v>4</v>
      </c>
      <c r="D115" s="36" t="s">
        <v>64</v>
      </c>
      <c r="E115" s="37" t="s">
        <v>1</v>
      </c>
      <c r="G115" s="64"/>
      <c r="H115" s="97" t="str">
        <f t="shared" si="8"/>
        <v>include2</v>
      </c>
    </row>
    <row r="116" spans="1:8" ht="15.6" x14ac:dyDescent="0.3">
      <c r="A116" s="91" t="s">
        <v>104</v>
      </c>
      <c r="B116" s="117">
        <v>310</v>
      </c>
      <c r="C116" s="118">
        <v>10</v>
      </c>
      <c r="D116" s="107">
        <f t="shared" ref="D116:D119" si="19">NoYear</f>
        <v>1</v>
      </c>
      <c r="E116" s="47">
        <f>ROUND(B116*C116*D116,0)</f>
        <v>3100</v>
      </c>
      <c r="H116" s="97" t="str">
        <f t="shared" si="8"/>
        <v>include2</v>
      </c>
    </row>
    <row r="117" spans="1:8" ht="15.6" hidden="1" x14ac:dyDescent="0.3">
      <c r="A117" s="91"/>
      <c r="B117" s="93">
        <v>0</v>
      </c>
      <c r="C117" s="92">
        <v>1</v>
      </c>
      <c r="D117" s="107">
        <f t="shared" si="19"/>
        <v>1</v>
      </c>
      <c r="E117" s="47">
        <f t="shared" ref="E117:E130" si="20">ROUND(B117*C117*D117,0)</f>
        <v>0</v>
      </c>
      <c r="F117" s="65"/>
      <c r="H117" s="97" t="str">
        <f t="shared" si="8"/>
        <v>remove</v>
      </c>
    </row>
    <row r="118" spans="1:8" ht="15.6" x14ac:dyDescent="0.3">
      <c r="A118" s="91" t="s">
        <v>105</v>
      </c>
      <c r="B118" s="115">
        <v>150</v>
      </c>
      <c r="C118" s="116">
        <v>12</v>
      </c>
      <c r="D118" s="107">
        <f t="shared" si="19"/>
        <v>1</v>
      </c>
      <c r="E118" s="47">
        <f t="shared" si="20"/>
        <v>1800</v>
      </c>
      <c r="F118" s="65"/>
      <c r="H118" s="97" t="str">
        <f t="shared" si="8"/>
        <v>include2</v>
      </c>
    </row>
    <row r="119" spans="1:8" ht="15.6" x14ac:dyDescent="0.3">
      <c r="A119" s="91" t="s">
        <v>106</v>
      </c>
      <c r="B119" s="115">
        <v>500</v>
      </c>
      <c r="C119" s="116">
        <v>12</v>
      </c>
      <c r="D119" s="107">
        <f t="shared" si="19"/>
        <v>1</v>
      </c>
      <c r="E119" s="47">
        <f t="shared" si="20"/>
        <v>6000</v>
      </c>
      <c r="F119" s="65"/>
      <c r="H119" s="97" t="str">
        <f t="shared" si="8"/>
        <v>include2</v>
      </c>
    </row>
    <row r="120" spans="1:8" ht="15.6" hidden="1" x14ac:dyDescent="0.3">
      <c r="A120" s="91"/>
      <c r="B120" s="114">
        <v>0</v>
      </c>
      <c r="C120" s="92">
        <f t="shared" ref="C120:C130" si="21">IF(FTEsNonGrantStaff=0,1,FTEsGrantStaff/FTEsNonGrantStaff)</f>
        <v>0.06</v>
      </c>
      <c r="D120" s="109">
        <v>1</v>
      </c>
      <c r="E120" s="47">
        <f t="shared" si="20"/>
        <v>0</v>
      </c>
      <c r="F120" s="65"/>
      <c r="H120" s="97" t="str">
        <f t="shared" ref="H120:H129" si="22">IF(E120="","include1",IF(E120=0,"remove","include2"))</f>
        <v>remove</v>
      </c>
    </row>
    <row r="121" spans="1:8" ht="15.6" hidden="1" x14ac:dyDescent="0.3">
      <c r="A121" s="91"/>
      <c r="B121" s="114">
        <v>0</v>
      </c>
      <c r="C121" s="92">
        <f t="shared" si="21"/>
        <v>0.06</v>
      </c>
      <c r="D121" s="109">
        <v>1</v>
      </c>
      <c r="E121" s="47">
        <f t="shared" si="20"/>
        <v>0</v>
      </c>
      <c r="F121" s="65"/>
      <c r="H121" s="97" t="str">
        <f t="shared" si="22"/>
        <v>remove</v>
      </c>
    </row>
    <row r="122" spans="1:8" ht="15.6" hidden="1" x14ac:dyDescent="0.3">
      <c r="A122" s="91"/>
      <c r="B122" s="114">
        <v>0</v>
      </c>
      <c r="C122" s="92">
        <f t="shared" si="21"/>
        <v>0.06</v>
      </c>
      <c r="D122" s="109">
        <v>1</v>
      </c>
      <c r="E122" s="47">
        <f t="shared" si="20"/>
        <v>0</v>
      </c>
      <c r="F122" s="65"/>
      <c r="H122" s="97" t="str">
        <f t="shared" si="22"/>
        <v>remove</v>
      </c>
    </row>
    <row r="123" spans="1:8" ht="15.6" hidden="1" x14ac:dyDescent="0.3">
      <c r="A123" s="91"/>
      <c r="B123" s="114">
        <v>0</v>
      </c>
      <c r="C123" s="92">
        <f t="shared" si="21"/>
        <v>0.06</v>
      </c>
      <c r="D123" s="109">
        <v>1</v>
      </c>
      <c r="E123" s="47">
        <f t="shared" si="20"/>
        <v>0</v>
      </c>
      <c r="F123" s="65"/>
      <c r="H123" s="97" t="str">
        <f t="shared" si="22"/>
        <v>remove</v>
      </c>
    </row>
    <row r="124" spans="1:8" ht="15.6" hidden="1" x14ac:dyDescent="0.3">
      <c r="A124" s="91"/>
      <c r="B124" s="114">
        <v>0</v>
      </c>
      <c r="C124" s="92">
        <f t="shared" si="21"/>
        <v>0.06</v>
      </c>
      <c r="D124" s="109">
        <v>1</v>
      </c>
      <c r="E124" s="47">
        <f t="shared" si="20"/>
        <v>0</v>
      </c>
      <c r="F124" s="65"/>
      <c r="H124" s="97" t="str">
        <f t="shared" si="22"/>
        <v>remove</v>
      </c>
    </row>
    <row r="125" spans="1:8" ht="15.6" hidden="1" x14ac:dyDescent="0.3">
      <c r="A125" s="91"/>
      <c r="B125" s="114">
        <v>0</v>
      </c>
      <c r="C125" s="92">
        <f t="shared" si="21"/>
        <v>0.06</v>
      </c>
      <c r="D125" s="109">
        <v>1</v>
      </c>
      <c r="E125" s="47">
        <f t="shared" si="20"/>
        <v>0</v>
      </c>
      <c r="F125" s="65"/>
      <c r="H125" s="97" t="str">
        <f t="shared" si="22"/>
        <v>remove</v>
      </c>
    </row>
    <row r="126" spans="1:8" ht="15.6" hidden="1" x14ac:dyDescent="0.3">
      <c r="A126" s="91"/>
      <c r="B126" s="114">
        <v>0</v>
      </c>
      <c r="C126" s="92">
        <f t="shared" si="21"/>
        <v>0.06</v>
      </c>
      <c r="D126" s="109">
        <v>1</v>
      </c>
      <c r="E126" s="47">
        <f t="shared" si="20"/>
        <v>0</v>
      </c>
      <c r="F126" s="65"/>
      <c r="H126" s="97" t="str">
        <f t="shared" si="22"/>
        <v>remove</v>
      </c>
    </row>
    <row r="127" spans="1:8" ht="15.6" hidden="1" x14ac:dyDescent="0.3">
      <c r="A127" s="91"/>
      <c r="B127" s="114">
        <v>0</v>
      </c>
      <c r="C127" s="92">
        <f t="shared" si="21"/>
        <v>0.06</v>
      </c>
      <c r="D127" s="109">
        <v>1</v>
      </c>
      <c r="E127" s="47">
        <f t="shared" si="20"/>
        <v>0</v>
      </c>
      <c r="F127" s="65"/>
      <c r="H127" s="97" t="str">
        <f t="shared" si="22"/>
        <v>remove</v>
      </c>
    </row>
    <row r="128" spans="1:8" ht="15.6" hidden="1" x14ac:dyDescent="0.3">
      <c r="A128" s="91"/>
      <c r="B128" s="114">
        <v>0</v>
      </c>
      <c r="C128" s="92">
        <f t="shared" si="21"/>
        <v>0.06</v>
      </c>
      <c r="D128" s="109">
        <v>1</v>
      </c>
      <c r="E128" s="47">
        <f t="shared" si="20"/>
        <v>0</v>
      </c>
      <c r="F128" s="65"/>
      <c r="H128" s="97" t="str">
        <f t="shared" si="22"/>
        <v>remove</v>
      </c>
    </row>
    <row r="129" spans="1:8" ht="15.6" hidden="1" x14ac:dyDescent="0.3">
      <c r="A129" s="91"/>
      <c r="B129" s="114">
        <v>0</v>
      </c>
      <c r="C129" s="92">
        <f t="shared" si="21"/>
        <v>0.06</v>
      </c>
      <c r="D129" s="109">
        <v>1</v>
      </c>
      <c r="E129" s="47">
        <f t="shared" si="20"/>
        <v>0</v>
      </c>
      <c r="F129" s="65"/>
      <c r="H129" s="97" t="str">
        <f t="shared" si="22"/>
        <v>remove</v>
      </c>
    </row>
    <row r="130" spans="1:8" ht="15.6" hidden="1" x14ac:dyDescent="0.3">
      <c r="A130" s="91"/>
      <c r="B130" s="114">
        <v>0</v>
      </c>
      <c r="C130" s="92">
        <f t="shared" si="21"/>
        <v>0.06</v>
      </c>
      <c r="D130" s="109">
        <v>1</v>
      </c>
      <c r="E130" s="47">
        <f t="shared" si="20"/>
        <v>0</v>
      </c>
      <c r="F130" s="65"/>
      <c r="H130" s="97" t="str">
        <f t="shared" si="8"/>
        <v>remove</v>
      </c>
    </row>
    <row r="131" spans="1:8" ht="15.6" x14ac:dyDescent="0.3">
      <c r="A131" s="42" t="s">
        <v>59</v>
      </c>
      <c r="B131" s="66">
        <f>SUM(E116:E130)</f>
        <v>10900</v>
      </c>
      <c r="C131" s="67"/>
      <c r="D131" s="49"/>
      <c r="E131" s="47"/>
      <c r="F131" s="65"/>
      <c r="H131" s="97" t="str">
        <f t="shared" si="8"/>
        <v>include1</v>
      </c>
    </row>
    <row r="132" spans="1:8" ht="15.6" x14ac:dyDescent="0.3">
      <c r="A132" s="3"/>
      <c r="B132" s="68"/>
      <c r="C132" s="68"/>
      <c r="D132" s="69"/>
      <c r="E132" s="70"/>
      <c r="F132" s="65"/>
      <c r="H132" s="97" t="str">
        <f t="shared" si="8"/>
        <v>include1</v>
      </c>
    </row>
    <row r="133" spans="1:8" x14ac:dyDescent="0.3">
      <c r="H133" s="97" t="str">
        <f t="shared" si="8"/>
        <v>include1</v>
      </c>
    </row>
    <row r="134" spans="1:8" x14ac:dyDescent="0.3">
      <c r="H134" s="97" t="str">
        <f t="shared" si="8"/>
        <v>include1</v>
      </c>
    </row>
    <row r="135" spans="1:8" ht="22.8" x14ac:dyDescent="0.4">
      <c r="A135" s="71" t="s">
        <v>62</v>
      </c>
      <c r="H135" s="97" t="str">
        <f t="shared" si="8"/>
        <v>include1</v>
      </c>
    </row>
    <row r="136" spans="1:8" ht="15.6" x14ac:dyDescent="0.3">
      <c r="A136" s="72" t="s">
        <v>3</v>
      </c>
      <c r="B136" s="35"/>
      <c r="C136" s="35"/>
      <c r="D136" s="120" t="s">
        <v>60</v>
      </c>
      <c r="E136" s="121"/>
      <c r="H136" s="97" t="str">
        <f>IF(D136="","include1",IF(D136=0,"remove","include2"))</f>
        <v>include2</v>
      </c>
    </row>
    <row r="137" spans="1:8" ht="15.6" x14ac:dyDescent="0.3">
      <c r="A137" s="73"/>
      <c r="B137" s="10"/>
      <c r="C137" s="10"/>
      <c r="D137" s="10"/>
      <c r="E137" s="74"/>
      <c r="H137" s="97" t="str">
        <f t="shared" si="8"/>
        <v>include1</v>
      </c>
    </row>
    <row r="138" spans="1:8" ht="15.6" x14ac:dyDescent="0.3">
      <c r="A138" s="75"/>
      <c r="E138" s="76"/>
      <c r="H138" s="97" t="str">
        <f t="shared" si="8"/>
        <v>include1</v>
      </c>
    </row>
    <row r="139" spans="1:8" ht="15.6" x14ac:dyDescent="0.3">
      <c r="A139" s="75" t="s">
        <v>5</v>
      </c>
      <c r="E139" s="77" t="str">
        <f>B56</f>
        <v>$46,450</v>
      </c>
      <c r="H139" s="97" t="str">
        <f t="shared" si="8"/>
        <v>include2</v>
      </c>
    </row>
    <row r="140" spans="1:8" x14ac:dyDescent="0.3">
      <c r="A140" s="78"/>
      <c r="E140" s="79"/>
      <c r="H140" s="97" t="str">
        <f t="shared" si="8"/>
        <v>include1</v>
      </c>
    </row>
    <row r="141" spans="1:8" x14ac:dyDescent="0.3">
      <c r="A141" s="78"/>
      <c r="E141" s="79"/>
      <c r="H141" s="97" t="str">
        <f t="shared" si="8"/>
        <v>include1</v>
      </c>
    </row>
    <row r="142" spans="1:8" ht="15.6" x14ac:dyDescent="0.3">
      <c r="A142" s="75" t="s">
        <v>16</v>
      </c>
      <c r="E142" s="77" t="str">
        <f>B71</f>
        <v>$7,564</v>
      </c>
      <c r="H142" s="97" t="str">
        <f t="shared" si="8"/>
        <v>include2</v>
      </c>
    </row>
    <row r="143" spans="1:8" ht="15.6" x14ac:dyDescent="0.3">
      <c r="A143" s="75"/>
      <c r="E143" s="79"/>
      <c r="H143" s="97" t="str">
        <f t="shared" si="8"/>
        <v>include1</v>
      </c>
    </row>
    <row r="144" spans="1:8" x14ac:dyDescent="0.3">
      <c r="A144" s="78"/>
      <c r="E144" s="79"/>
      <c r="H144" s="97" t="str">
        <f t="shared" si="8"/>
        <v>include1</v>
      </c>
    </row>
    <row r="145" spans="1:8" ht="15.6" x14ac:dyDescent="0.3">
      <c r="A145" s="75" t="s">
        <v>6</v>
      </c>
      <c r="E145" s="77" t="str">
        <f>B86</f>
        <v>$2,986</v>
      </c>
      <c r="H145" s="97" t="str">
        <f t="shared" si="8"/>
        <v>include2</v>
      </c>
    </row>
    <row r="146" spans="1:8" x14ac:dyDescent="0.3">
      <c r="A146" s="78"/>
      <c r="E146" s="79"/>
      <c r="H146" s="97" t="str">
        <f t="shared" si="8"/>
        <v>include1</v>
      </c>
    </row>
    <row r="147" spans="1:8" x14ac:dyDescent="0.3">
      <c r="A147" s="78"/>
      <c r="E147" s="79"/>
      <c r="H147" s="97" t="str">
        <f t="shared" ref="H147:H157" si="23">IF(E147="","include1",IF(E147=0,"remove","include2"))</f>
        <v>include1</v>
      </c>
    </row>
    <row r="148" spans="1:8" ht="15.6" x14ac:dyDescent="0.3">
      <c r="A148" s="75" t="s">
        <v>48</v>
      </c>
      <c r="E148" s="77" t="str">
        <f>B101</f>
        <v>$1,500</v>
      </c>
      <c r="H148" s="97" t="str">
        <f t="shared" si="23"/>
        <v>include2</v>
      </c>
    </row>
    <row r="149" spans="1:8" x14ac:dyDescent="0.3">
      <c r="A149" s="78"/>
      <c r="E149" s="79"/>
      <c r="H149" s="97" t="str">
        <f t="shared" si="23"/>
        <v>include1</v>
      </c>
    </row>
    <row r="150" spans="1:8" x14ac:dyDescent="0.3">
      <c r="A150" s="78"/>
      <c r="E150" s="79"/>
      <c r="H150" s="97" t="str">
        <f t="shared" si="23"/>
        <v>include1</v>
      </c>
    </row>
    <row r="151" spans="1:8" ht="15.6" x14ac:dyDescent="0.3">
      <c r="A151" s="75" t="s">
        <v>7</v>
      </c>
      <c r="D151" s="80"/>
      <c r="E151" s="77">
        <f>B111</f>
        <v>600</v>
      </c>
      <c r="F151" s="80"/>
      <c r="G151" s="80"/>
      <c r="H151" s="97" t="str">
        <f t="shared" si="23"/>
        <v>include2</v>
      </c>
    </row>
    <row r="152" spans="1:8" x14ac:dyDescent="0.3">
      <c r="A152" s="78"/>
      <c r="E152" s="79"/>
      <c r="H152" s="97" t="str">
        <f t="shared" si="23"/>
        <v>include1</v>
      </c>
    </row>
    <row r="153" spans="1:8" x14ac:dyDescent="0.3">
      <c r="A153" s="78"/>
      <c r="E153" s="79"/>
      <c r="H153" s="97" t="str">
        <f t="shared" si="23"/>
        <v>include1</v>
      </c>
    </row>
    <row r="154" spans="1:8" ht="15.6" x14ac:dyDescent="0.3">
      <c r="A154" s="75" t="s">
        <v>8</v>
      </c>
      <c r="D154" s="80"/>
      <c r="E154" s="77">
        <f>B131</f>
        <v>10900</v>
      </c>
      <c r="F154" s="80"/>
      <c r="G154" s="80"/>
      <c r="H154" s="97" t="str">
        <f t="shared" si="23"/>
        <v>include2</v>
      </c>
    </row>
    <row r="155" spans="1:8" x14ac:dyDescent="0.3">
      <c r="A155" s="78"/>
      <c r="E155" s="81"/>
      <c r="H155" s="97" t="str">
        <f t="shared" si="23"/>
        <v>include1</v>
      </c>
    </row>
    <row r="156" spans="1:8" x14ac:dyDescent="0.3">
      <c r="A156" s="78"/>
      <c r="E156" s="81"/>
      <c r="H156" s="97" t="str">
        <f t="shared" si="23"/>
        <v>include1</v>
      </c>
    </row>
    <row r="157" spans="1:8" ht="20.399999999999999" x14ac:dyDescent="0.35">
      <c r="A157" s="82" t="s">
        <v>14</v>
      </c>
      <c r="B157" s="66"/>
      <c r="C157" s="66"/>
      <c r="D157" s="66"/>
      <c r="E157" s="83">
        <f>SUM(E3:E55,E61:E70,E76:E85,E91:E100,E106:E110,E116:E130)</f>
        <v>70000</v>
      </c>
      <c r="F157" s="80"/>
      <c r="G157" s="80"/>
      <c r="H157" s="97" t="str">
        <f t="shared" si="23"/>
        <v>include2</v>
      </c>
    </row>
    <row r="158" spans="1:8" x14ac:dyDescent="0.3">
      <c r="H158" s="97"/>
    </row>
    <row r="159" spans="1:8" ht="15.6" x14ac:dyDescent="0.3">
      <c r="A159" s="84"/>
      <c r="H159" s="97"/>
    </row>
    <row r="160" spans="1:8" ht="15.6" x14ac:dyDescent="0.3">
      <c r="A160" s="84"/>
      <c r="B160" s="84"/>
      <c r="E160" s="63"/>
      <c r="H160" s="97"/>
    </row>
    <row r="161" spans="1:8" ht="15.6" x14ac:dyDescent="0.3">
      <c r="A161" s="84"/>
      <c r="H161" s="97"/>
    </row>
    <row r="162" spans="1:8" ht="15.6" x14ac:dyDescent="0.3">
      <c r="A162" s="84"/>
      <c r="H162" s="97"/>
    </row>
    <row r="163" spans="1:8" ht="15.6" x14ac:dyDescent="0.3">
      <c r="A163" s="84"/>
      <c r="H163" s="97"/>
    </row>
    <row r="164" spans="1:8" ht="15.6" x14ac:dyDescent="0.3">
      <c r="A164" s="84"/>
      <c r="H164" s="97"/>
    </row>
    <row r="165" spans="1:8" x14ac:dyDescent="0.3">
      <c r="G165" s="85"/>
      <c r="H165" s="97"/>
    </row>
  </sheetData>
  <sheetProtection algorithmName="SHA-512" hashValue="T4TTTUTodfE1Oa5n50D3wqO/sI5uBd57339wlcw30mHcXaKdjuYbj/bG2bZEwcoDEgFbXPP/M+yyXyPMhX32cw==" saltValue="sL7inuE3sVFzuOgCfgt2eA==" spinCount="100000" sheet="1" formatCells="0" autoFilter="0"/>
  <autoFilter ref="A2:H165" xr:uid="{00000000-0001-0000-0000-000000000000}">
    <filterColumn colId="7">
      <filters blank="1">
        <filter val="include1"/>
        <filter val="include2"/>
      </filters>
    </filterColumn>
  </autoFilter>
  <mergeCells count="1">
    <mergeCell ref="D136:E136"/>
  </mergeCells>
  <dataValidations count="4">
    <dataValidation type="custom" allowBlank="1" showInputMessage="1" showErrorMessage="1" error="You have entered a non numberic character.  Please only enter numbers into the cells.  You can use custom formats to change /year to /month or .75 years, Qty 2, etc. as needed." sqref="B3:D55" xr:uid="{3092ED56-74E0-4259-82F8-9BA84B8D3C0F}">
      <formula1>ISNUMBER(B3:D55)</formula1>
    </dataValidation>
    <dataValidation type="custom" allowBlank="1" showInputMessage="1" showErrorMessage="1" error="You have entered a non numberic character.  Please only enter numbers into the cells.  You can use custom formats to change /year to /month or .75 years, Qty 2, etc. as needed." sqref="B76:D85 B91:D100 B61:D62 B64:D70" xr:uid="{DB6AE14F-8234-4635-9B11-E50CDD2AB84E}">
      <formula1>ISNUMBER(B61:D70)</formula1>
    </dataValidation>
    <dataValidation type="custom" allowBlank="1" showInputMessage="1" showErrorMessage="1" error="You have entered a non numberic character.  Please only enter numbers into the cells.  You can use custom formats to change /year to /month or .75 years, Qty 2, etc. as needed." sqref="B106:D110 B119:D130 B63:D63" xr:uid="{318D4625-F831-4AA0-A4CC-7323265C1341}">
      <formula1>ISNUMBER(B63:D67)</formula1>
    </dataValidation>
    <dataValidation type="custom" allowBlank="1" showInputMessage="1" showErrorMessage="1" error="You have entered a non numberic character.  Please only enter numbers into the cells.  You can use custom formats to change /year to /month or .75 years, Qty 2, etc. as needed." sqref="B116:D118" xr:uid="{3A577451-6540-4856-B3E1-ECB1B28DBB1A}">
      <formula1>ISNUMBER(B116:D130)</formula1>
    </dataValidation>
  </dataValidations>
  <pageMargins left="0.25" right="0.25" top="1" bottom="0.75" header="0.3" footer="0.3"/>
  <pageSetup scale="87" fitToHeight="0" orientation="portrait" r:id="rId1"/>
  <headerFooter>
    <oddHeader>&amp;L&amp;"Times New Roman,Bold"&amp;22&amp;F</oddHeader>
  </headerFooter>
  <rowBreaks count="1" manualBreakCount="1">
    <brk id="1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Directions</vt:lpstr>
      <vt:lpstr>Agency Grant Info</vt:lpstr>
      <vt:lpstr>Budget Tables</vt:lpstr>
      <vt:lpstr>fringepercent</vt:lpstr>
      <vt:lpstr>FTEpercent</vt:lpstr>
      <vt:lpstr>FTEsAgency</vt:lpstr>
      <vt:lpstr>FTEsGrantStaff</vt:lpstr>
      <vt:lpstr>FTEsNonGrantStaff</vt:lpstr>
      <vt:lpstr>NoYear</vt:lpstr>
      <vt:lpstr>'Budget Tables'!Print_Area</vt:lpstr>
      <vt:lpstr>saliFTEpercent</vt:lpstr>
      <vt:lpstr>totalftes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Nyla</dc:creator>
  <cp:lastModifiedBy>Stephanie</cp:lastModifiedBy>
  <cp:lastPrinted>2023-04-16T21:40:36Z</cp:lastPrinted>
  <dcterms:created xsi:type="dcterms:W3CDTF">2015-01-29T14:24:23Z</dcterms:created>
  <dcterms:modified xsi:type="dcterms:W3CDTF">2024-08-16T13:53:52Z</dcterms:modified>
</cp:coreProperties>
</file>